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7" activeTab="1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0">'Cover'!$A$1:$J$45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</definedNames>
  <calcPr fullCalcOnLoad="1"/>
</workbook>
</file>

<file path=xl/sharedStrings.xml><?xml version="1.0" encoding="utf-8"?>
<sst xmlns="http://schemas.openxmlformats.org/spreadsheetml/2006/main" count="195" uniqueCount="63">
  <si>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</si>
  <si>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</si>
  <si>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</si>
  <si>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</si>
  <si>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</si>
  <si>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</si>
  <si>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</si>
  <si>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</si>
  <si>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</si>
  <si>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</si>
  <si>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</si>
  <si>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</si>
  <si>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</si>
  <si>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</si>
  <si>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</si>
  <si>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</si>
  <si>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</si>
  <si>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</si>
  <si>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</si>
  <si>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</si>
  <si>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</si>
  <si>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</si>
  <si>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</si>
  <si>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</si>
  <si>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</si>
  <si>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</si>
  <si>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</si>
  <si>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</si>
  <si>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</si>
  <si>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</si>
  <si>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</si>
  <si>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</si>
  <si>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</si>
  <si>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</si>
  <si>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</si>
  <si>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</si>
  <si>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</si>
  <si>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</si>
  <si>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</si>
  <si>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</si>
  <si>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</si>
  <si>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</si>
  <si>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</si>
  <si>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</si>
  <si>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</si>
  <si>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</si>
  <si>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</si>
  <si>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</si>
  <si>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</si>
  <si>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</si>
  <si>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</si>
  <si>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</si>
  <si>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</si>
  <si>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</si>
  <si>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</si>
  <si>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(Donohoo Quasi-Endowment Invested with the Texas A&amp;M University System)</t>
  </si>
  <si>
    <t xml:space="preserve">     ANB ICS Money Market</t>
  </si>
  <si>
    <t xml:space="preserve">     FNB ICS Money Market</t>
  </si>
  <si>
    <t>Investment Assets - 08-31-19</t>
  </si>
  <si>
    <t>For the First Quarter Ended November 30, 2019</t>
  </si>
  <si>
    <t>At November 30, 2019</t>
  </si>
  <si>
    <t xml:space="preserve">     LOGIC</t>
  </si>
  <si>
    <t>Investment Assets - 11-30-19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</si>
</sst>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7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64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43" fontId="8" fillId="0" borderId="0" xfId="0" applyNumberFormat="1" applyFont="1" applyAlignment="1" applyProtection="1">
      <alignment/>
      <protection locked="0"/>
    </xf>
    <xf numFmtId="10" fontId="8" fillId="0" borderId="12" xfId="0" applyNumberFormat="1" applyFont="1" applyBorder="1" applyAlignment="1">
      <alignment/>
    </xf>
    <xf numFmtId="165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41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/>
      <protection locked="0"/>
    </xf>
    <xf numFmtId="10" fontId="8" fillId="0" borderId="1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3" fontId="7" fillId="34" borderId="0" xfId="0" applyFont="1" applyFill="1" applyAlignment="1">
      <alignment horizontal="centerContinuous"/>
    </xf>
    <xf numFmtId="3" fontId="8" fillId="34" borderId="0" xfId="0" applyFont="1" applyFill="1" applyAlignment="1">
      <alignment horizontal="centerContinuous"/>
    </xf>
    <xf numFmtId="3" fontId="8" fillId="35" borderId="0" xfId="0" applyNumberFormat="1" applyFont="1" applyFill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 applyProtection="1">
      <alignment/>
      <protection locked="0"/>
    </xf>
    <xf numFmtId="10" fontId="8" fillId="0" borderId="13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0" fontId="8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 horizontal="centerContinuous"/>
    </xf>
    <xf numFmtId="3" fontId="10" fillId="33" borderId="0" xfId="0" applyFont="1" applyFill="1" applyAlignment="1">
      <alignment horizontal="centerContinuous"/>
    </xf>
    <xf numFmtId="3" fontId="0" fillId="33" borderId="0" xfId="0" applyFont="1" applyFill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Font="1" applyAlignment="1">
      <alignment horizontal="center"/>
    </xf>
    <xf numFmtId="3" fontId="7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5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16384" width="9.00390625" style="2" customWidth="1"/>
  </cols>
  <sheetData>
    <row r="8" spans="1:10" ht="15.75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>
      <c r="A9" s="103" t="s">
        <v>44</v>
      </c>
      <c r="B9" s="103"/>
      <c r="C9" s="103"/>
      <c r="D9" s="103"/>
      <c r="E9" s="103"/>
      <c r="F9" s="103"/>
      <c r="G9" s="103"/>
      <c r="H9" s="103"/>
      <c r="I9" s="103"/>
      <c r="J9" s="103"/>
    </row>
    <row r="23" spans="1:10" ht="15.75">
      <c r="A23" s="103" t="s">
        <v>46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5.75">
      <c r="A24" s="103" t="s">
        <v>45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5.75">
      <c r="A25" s="103" t="s">
        <v>59</v>
      </c>
      <c r="B25" s="103"/>
      <c r="C25" s="103"/>
      <c r="D25" s="103"/>
      <c r="E25" s="103"/>
      <c r="F25" s="103"/>
      <c r="G25" s="103"/>
      <c r="H25" s="103"/>
      <c r="I25" s="103"/>
      <c r="J25" s="103"/>
    </row>
  </sheetData>
  <sheetProtection password="C841" sheet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9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spans="1:9" ht="15.75">
      <c r="A3" s="104" t="s">
        <v>10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5" t="s">
        <v>55</v>
      </c>
      <c r="B4" s="105"/>
      <c r="C4" s="105"/>
      <c r="D4" s="105"/>
      <c r="E4" s="105"/>
      <c r="F4" s="105"/>
      <c r="G4" s="105"/>
      <c r="H4" s="105"/>
      <c r="I4" s="105"/>
    </row>
    <row r="5" spans="1:9" ht="15.75">
      <c r="A5" s="104" t="s">
        <v>60</v>
      </c>
      <c r="B5" s="104"/>
      <c r="C5" s="104"/>
      <c r="D5" s="104"/>
      <c r="E5" s="104"/>
      <c r="F5" s="104"/>
      <c r="G5" s="104"/>
      <c r="H5" s="104"/>
      <c r="I5" s="104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52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7" t="s">
        <v>49</v>
      </c>
      <c r="B12" s="3"/>
      <c r="C12" s="88">
        <v>3306753.16</v>
      </c>
      <c r="D12" s="3"/>
      <c r="E12" s="74">
        <f>ROUND((C12/$C$15),4)</f>
        <v>1</v>
      </c>
      <c r="F12" s="3"/>
      <c r="G12" s="15">
        <v>3401413.53</v>
      </c>
      <c r="H12" s="3"/>
      <c r="I12" s="74">
        <f>ROUND((G12/G$15),4)</f>
        <v>1</v>
      </c>
    </row>
    <row r="13" spans="1:9" ht="15.75">
      <c r="A13" s="12" t="s">
        <v>53</v>
      </c>
      <c r="B13" s="3"/>
      <c r="C13" s="76">
        <f>SUM(C12:C12)</f>
        <v>3306753.16</v>
      </c>
      <c r="D13" s="3"/>
      <c r="E13" s="77">
        <f>SUM(E12)</f>
        <v>1</v>
      </c>
      <c r="F13" s="3"/>
      <c r="G13" s="76">
        <f>SUM(G12:G12)</f>
        <v>3401413.53</v>
      </c>
      <c r="H13" s="3"/>
      <c r="I13" s="77">
        <f>SUM(I12)</f>
        <v>1</v>
      </c>
    </row>
    <row r="14" spans="1:9" ht="15.75">
      <c r="A14" s="12"/>
      <c r="B14" s="3"/>
      <c r="C14" s="70"/>
      <c r="D14" s="3"/>
      <c r="E14" s="70"/>
      <c r="F14" s="3"/>
      <c r="G14" s="70"/>
      <c r="H14" s="3"/>
      <c r="I14" s="70"/>
    </row>
    <row r="15" spans="1:9" ht="16.5" thickBot="1">
      <c r="A15" s="12" t="s">
        <v>35</v>
      </c>
      <c r="B15" s="3"/>
      <c r="C15" s="89">
        <f>+C13</f>
        <v>3306753.16</v>
      </c>
      <c r="D15" s="69"/>
      <c r="E15" s="90">
        <f>+E13</f>
        <v>1</v>
      </c>
      <c r="F15" s="69"/>
      <c r="G15" s="89">
        <f>+G13</f>
        <v>3401413.53</v>
      </c>
      <c r="H15" s="69"/>
      <c r="I15" s="90">
        <f>+I13</f>
        <v>1</v>
      </c>
    </row>
    <row r="16" spans="1:9" ht="16.5" thickTop="1">
      <c r="A16" s="12"/>
      <c r="B16" s="3"/>
      <c r="C16" s="91"/>
      <c r="D16" s="69"/>
      <c r="E16" s="92"/>
      <c r="F16" s="69"/>
      <c r="G16" s="91"/>
      <c r="H16" s="69"/>
      <c r="I16" s="92"/>
    </row>
    <row r="17" spans="1:9" ht="15.75">
      <c r="A17" s="93"/>
      <c r="B17" s="3"/>
      <c r="C17" s="70"/>
      <c r="D17" s="3"/>
      <c r="E17" s="70"/>
      <c r="F17" s="3"/>
      <c r="G17" s="70"/>
      <c r="H17" s="3"/>
      <c r="I17" s="70"/>
    </row>
    <row r="18" spans="1:9" ht="15.75">
      <c r="A18" s="93"/>
      <c r="B18" s="3"/>
      <c r="C18" s="3"/>
      <c r="D18" s="3"/>
      <c r="E18" s="3"/>
      <c r="F18" s="3"/>
      <c r="G18" s="3"/>
      <c r="H18" s="3"/>
      <c r="I18" s="3"/>
    </row>
  </sheetData>
  <sheetProtection password="C841" sheet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L10" sqref="L10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31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5" t="s">
        <v>55</v>
      </c>
      <c r="B4" s="86"/>
      <c r="C4" s="86"/>
      <c r="D4" s="86"/>
      <c r="E4" s="86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7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2" t="s">
        <v>58</v>
      </c>
      <c r="B11" s="3"/>
      <c r="C11" s="15">
        <v>3306753.16</v>
      </c>
      <c r="D11" s="15"/>
      <c r="E11" s="15">
        <v>3391268.04</v>
      </c>
    </row>
    <row r="12" spans="1:5" ht="15.75">
      <c r="A12" s="10"/>
      <c r="B12" s="3"/>
      <c r="C12" s="3"/>
      <c r="D12" s="3"/>
      <c r="E12" s="3"/>
    </row>
    <row r="13" spans="1:5" ht="15.75">
      <c r="A13" s="37" t="s">
        <v>40</v>
      </c>
      <c r="B13" s="3"/>
      <c r="C13" s="53"/>
      <c r="D13" s="53"/>
      <c r="E13" s="53"/>
    </row>
    <row r="14" spans="1:5" ht="15.75">
      <c r="A14" s="37" t="s">
        <v>33</v>
      </c>
      <c r="B14" s="3"/>
      <c r="C14" s="53">
        <v>12248.65</v>
      </c>
      <c r="D14" s="53"/>
      <c r="E14" s="53">
        <f>C14</f>
        <v>12248.65</v>
      </c>
    </row>
    <row r="15" spans="1:5" ht="15.75">
      <c r="A15" s="37" t="s">
        <v>25</v>
      </c>
      <c r="B15" s="3"/>
      <c r="C15" s="53">
        <v>32362.37</v>
      </c>
      <c r="D15" s="53"/>
      <c r="E15" s="53">
        <f>C15</f>
        <v>32362.37</v>
      </c>
    </row>
    <row r="16" spans="1:5" ht="15.75">
      <c r="A16" s="37" t="s">
        <v>34</v>
      </c>
      <c r="B16" s="3"/>
      <c r="C16" s="53">
        <v>-5912.83</v>
      </c>
      <c r="D16" s="53"/>
      <c r="E16" s="53">
        <f>C16</f>
        <v>-5912.83</v>
      </c>
    </row>
    <row r="17" spans="1:5" ht="15.75">
      <c r="A17" s="37" t="s">
        <v>41</v>
      </c>
      <c r="B17" s="3"/>
      <c r="C17" s="53">
        <f>-32362.37-6335.82</f>
        <v>-38698.19</v>
      </c>
      <c r="D17" s="53"/>
      <c r="E17" s="53">
        <f>C17</f>
        <v>-38698.19</v>
      </c>
    </row>
    <row r="18" spans="1:5" ht="15.75">
      <c r="A18" s="37" t="s">
        <v>37</v>
      </c>
      <c r="B18" s="3"/>
      <c r="C18" s="53"/>
      <c r="D18" s="53"/>
      <c r="E18" s="53"/>
    </row>
    <row r="19" spans="1:5" ht="15.75">
      <c r="A19" s="37" t="s">
        <v>9</v>
      </c>
      <c r="B19" s="3"/>
      <c r="C19" s="40"/>
      <c r="D19" s="53"/>
      <c r="E19" s="40">
        <v>10145.49</v>
      </c>
    </row>
    <row r="20" spans="1:5" ht="15.75">
      <c r="A20" s="10"/>
      <c r="B20" s="3"/>
      <c r="C20" s="39"/>
      <c r="D20" s="3"/>
      <c r="E20" s="39"/>
    </row>
    <row r="21" spans="1:5" ht="16.5" thickBot="1">
      <c r="A21" s="52" t="s">
        <v>62</v>
      </c>
      <c r="B21" s="3"/>
      <c r="C21" s="15">
        <f>SUM(C11:C19)</f>
        <v>3306753.16</v>
      </c>
      <c r="D21" s="15"/>
      <c r="E21" s="54">
        <f>SUM(E11:E19)</f>
        <v>3401413.5300000003</v>
      </c>
    </row>
    <row r="22" spans="1:5" ht="16.5" thickTop="1">
      <c r="A22" s="10"/>
      <c r="B22" s="3"/>
      <c r="C22" s="41"/>
      <c r="D22" s="3"/>
      <c r="E22" s="70"/>
    </row>
    <row r="23" spans="1:5" ht="15.75">
      <c r="A23" s="93"/>
      <c r="B23" s="3"/>
      <c r="C23" s="3"/>
      <c r="D23" s="3"/>
      <c r="E23" s="3"/>
    </row>
    <row r="24" ht="15.75">
      <c r="A24" s="93"/>
    </row>
  </sheetData>
  <sheetProtection password="C841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14" sqref="K14"/>
    </sheetView>
  </sheetViews>
  <sheetFormatPr defaultColWidth="9.00390625" defaultRowHeight="15.75"/>
  <cols>
    <col min="1" max="1" width="35.50390625" style="5" customWidth="1"/>
    <col min="2" max="2" width="2.50390625" style="5" customWidth="1"/>
    <col min="3" max="3" width="12.50390625" style="5" customWidth="1"/>
    <col min="4" max="4" width="1.4921875" style="5" customWidth="1"/>
    <col min="5" max="5" width="10.25390625" style="5" bestFit="1" customWidth="1"/>
    <col min="6" max="6" width="1.4921875" style="5" customWidth="1"/>
    <col min="7" max="7" width="12.50390625" style="5" customWidth="1"/>
    <col min="8" max="8" width="1.4921875" style="5" customWidth="1"/>
    <col min="9" max="9" width="9.00390625" style="5" customWidth="1"/>
    <col min="10" max="10" width="20.75390625" style="4" customWidth="1"/>
    <col min="11" max="11" width="20.75390625" style="5" customWidth="1"/>
    <col min="12" max="16384" width="9.00390625" style="5" customWidth="1"/>
  </cols>
  <sheetData>
    <row r="1" spans="1:9" ht="15.75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7"/>
    </row>
    <row r="3" spans="1:9" ht="15.75">
      <c r="A3" s="6" t="s">
        <v>10</v>
      </c>
      <c r="B3" s="7"/>
      <c r="C3" s="7"/>
      <c r="D3" s="7"/>
      <c r="E3" s="7"/>
      <c r="F3" s="7"/>
      <c r="G3" s="7"/>
      <c r="H3" s="7"/>
      <c r="I3" s="7"/>
    </row>
    <row r="4" spans="1:9" ht="15.75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15.75">
      <c r="A5" s="6" t="s">
        <v>60</v>
      </c>
      <c r="B5" s="7"/>
      <c r="C5" s="7"/>
      <c r="D5" s="7"/>
      <c r="E5" s="7"/>
      <c r="F5" s="7"/>
      <c r="G5" s="7"/>
      <c r="H5" s="7"/>
      <c r="I5" s="7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11" t="s">
        <v>3</v>
      </c>
      <c r="D7" s="12"/>
      <c r="E7" s="12"/>
      <c r="F7" s="12"/>
      <c r="G7" s="11" t="s">
        <v>4</v>
      </c>
      <c r="H7" s="3"/>
      <c r="I7" s="3"/>
    </row>
    <row r="8" spans="1:9" ht="15.75">
      <c r="A8" s="10"/>
      <c r="B8" s="3"/>
      <c r="C8" s="13" t="s">
        <v>5</v>
      </c>
      <c r="D8" s="14"/>
      <c r="E8" s="13" t="s">
        <v>11</v>
      </c>
      <c r="F8" s="14"/>
      <c r="G8" s="13" t="s">
        <v>5</v>
      </c>
      <c r="H8" s="3"/>
      <c r="I8" s="11" t="s">
        <v>11</v>
      </c>
    </row>
    <row r="9" spans="1:9" ht="15.75">
      <c r="A9" s="10"/>
      <c r="B9" s="3"/>
      <c r="C9" s="3"/>
      <c r="D9" s="3"/>
      <c r="E9" s="3"/>
      <c r="F9" s="3"/>
      <c r="G9" s="3"/>
      <c r="H9" s="3"/>
      <c r="I9" s="3"/>
    </row>
    <row r="10" spans="1:9" ht="15.75">
      <c r="A10" s="12" t="s">
        <v>12</v>
      </c>
      <c r="B10" s="3"/>
      <c r="C10" s="15"/>
      <c r="D10" s="15"/>
      <c r="E10" s="15"/>
      <c r="F10" s="15"/>
      <c r="G10" s="15"/>
      <c r="H10" s="3"/>
      <c r="I10" s="3"/>
    </row>
    <row r="11" spans="1:9" ht="15.75">
      <c r="A11" s="12" t="s">
        <v>13</v>
      </c>
      <c r="B11" s="3"/>
      <c r="C11" s="16"/>
      <c r="D11" s="16"/>
      <c r="E11" s="16"/>
      <c r="F11" s="16"/>
      <c r="G11" s="16"/>
      <c r="H11" s="3"/>
      <c r="I11" s="3"/>
    </row>
    <row r="12" spans="1:10" s="22" customFormat="1" ht="15.75">
      <c r="A12" s="17" t="s">
        <v>14</v>
      </c>
      <c r="B12" s="18"/>
      <c r="C12" s="19">
        <v>70773.86</v>
      </c>
      <c r="D12" s="16"/>
      <c r="E12" s="20">
        <f>ROUND((C12/C$33),4)</f>
        <v>0.0019</v>
      </c>
      <c r="F12" s="16"/>
      <c r="G12" s="19">
        <v>289958.83</v>
      </c>
      <c r="H12" s="18"/>
      <c r="I12" s="20">
        <f>ROUND((G12/G$33),4)</f>
        <v>0.007</v>
      </c>
      <c r="J12" s="21"/>
    </row>
    <row r="13" spans="1:10" s="22" customFormat="1" ht="15.75">
      <c r="A13" s="17"/>
      <c r="B13" s="18"/>
      <c r="C13" s="16"/>
      <c r="D13" s="16"/>
      <c r="E13" s="23"/>
      <c r="F13" s="16"/>
      <c r="G13" s="16"/>
      <c r="H13" s="18"/>
      <c r="I13" s="23"/>
      <c r="J13" s="21"/>
    </row>
    <row r="14" spans="1:11" s="22" customFormat="1" ht="15.75">
      <c r="A14" s="24" t="s">
        <v>43</v>
      </c>
      <c r="B14" s="18"/>
      <c r="C14" s="25"/>
      <c r="D14" s="26"/>
      <c r="E14" s="27"/>
      <c r="F14" s="26"/>
      <c r="G14" s="25"/>
      <c r="H14" s="26"/>
      <c r="I14" s="27"/>
      <c r="J14" s="21"/>
      <c r="K14" s="28"/>
    </row>
    <row r="15" spans="1:11" s="22" customFormat="1" ht="15.75">
      <c r="A15" s="17" t="s">
        <v>38</v>
      </c>
      <c r="B15" s="18"/>
      <c r="C15" s="29">
        <v>26612293.48</v>
      </c>
      <c r="D15" s="26"/>
      <c r="E15" s="20">
        <f>ROUND((C15/C$33),4)</f>
        <v>0.7116</v>
      </c>
      <c r="F15" s="26"/>
      <c r="G15" s="29">
        <v>30130651.94</v>
      </c>
      <c r="H15" s="26"/>
      <c r="I15" s="20">
        <f>ROUND((G15/G$33),4)</f>
        <v>0.7325</v>
      </c>
      <c r="J15" s="21"/>
      <c r="K15" s="28"/>
    </row>
    <row r="16" spans="1:11" s="22" customFormat="1" ht="15.75">
      <c r="A16" s="17"/>
      <c r="B16" s="18"/>
      <c r="C16" s="25"/>
      <c r="D16" s="26"/>
      <c r="E16" s="27"/>
      <c r="F16" s="26"/>
      <c r="G16" s="25"/>
      <c r="H16" s="26"/>
      <c r="I16" s="27"/>
      <c r="J16" s="21"/>
      <c r="K16" s="28"/>
    </row>
    <row r="17" spans="1:10" s="22" customFormat="1" ht="15.75">
      <c r="A17" s="24" t="s">
        <v>15</v>
      </c>
      <c r="B17" s="18"/>
      <c r="C17" s="30">
        <f>+C12+C15</f>
        <v>26683067.34</v>
      </c>
      <c r="D17" s="18"/>
      <c r="E17" s="20">
        <f>ROUND((C17/C$33),4)</f>
        <v>0.7135</v>
      </c>
      <c r="F17" s="18"/>
      <c r="G17" s="30">
        <f>+G12+G15</f>
        <v>30420610.77</v>
      </c>
      <c r="H17" s="18"/>
      <c r="I17" s="20">
        <f>ROUND((G17/G$33),4)</f>
        <v>0.7395</v>
      </c>
      <c r="J17" s="31"/>
    </row>
    <row r="18" spans="1:10" s="22" customFormat="1" ht="15.75">
      <c r="A18" s="32"/>
      <c r="B18" s="18"/>
      <c r="C18" s="18"/>
      <c r="D18" s="18"/>
      <c r="E18" s="18"/>
      <c r="F18" s="18"/>
      <c r="G18" s="18"/>
      <c r="H18" s="18"/>
      <c r="I18" s="18"/>
      <c r="J18" s="31"/>
    </row>
    <row r="19" spans="1:10" s="22" customFormat="1" ht="15.75">
      <c r="A19" s="24" t="s">
        <v>16</v>
      </c>
      <c r="B19" s="18"/>
      <c r="C19" s="18"/>
      <c r="D19" s="18"/>
      <c r="E19" s="18"/>
      <c r="F19" s="18"/>
      <c r="G19" s="18"/>
      <c r="H19" s="18"/>
      <c r="I19" s="18"/>
      <c r="J19" s="31"/>
    </row>
    <row r="20" spans="1:10" s="22" customFormat="1" ht="15.75">
      <c r="A20" s="17" t="s">
        <v>56</v>
      </c>
      <c r="B20" s="18"/>
      <c r="C20" s="18">
        <v>2040224.81</v>
      </c>
      <c r="D20" s="18"/>
      <c r="E20" s="23">
        <f aca="true" t="shared" si="0" ref="E20:E25">ROUND((C20/C$33),4)</f>
        <v>0.0546</v>
      </c>
      <c r="F20" s="18"/>
      <c r="G20" s="17">
        <f>+C20</f>
        <v>2040224.81</v>
      </c>
      <c r="H20" s="18"/>
      <c r="I20" s="23">
        <f>ROUND((G20/G$33),4)</f>
        <v>0.0496</v>
      </c>
      <c r="J20" s="31"/>
    </row>
    <row r="21" spans="1:10" s="22" customFormat="1" ht="15.75">
      <c r="A21" s="17" t="s">
        <v>57</v>
      </c>
      <c r="B21" s="18"/>
      <c r="C21" s="18">
        <v>2038678.16</v>
      </c>
      <c r="D21" s="18"/>
      <c r="E21" s="23">
        <f t="shared" si="0"/>
        <v>0.0545</v>
      </c>
      <c r="F21" s="18"/>
      <c r="G21" s="17">
        <f>+C21</f>
        <v>2038678.16</v>
      </c>
      <c r="H21" s="18"/>
      <c r="I21" s="23">
        <f>ROUND((G21/G$33),4)</f>
        <v>0.0496</v>
      </c>
      <c r="J21" s="31"/>
    </row>
    <row r="22" spans="1:10" s="22" customFormat="1" ht="15.75">
      <c r="A22" s="17" t="s">
        <v>17</v>
      </c>
      <c r="B22" s="18"/>
      <c r="C22" s="18">
        <v>1529458.29</v>
      </c>
      <c r="D22" s="18"/>
      <c r="E22" s="23">
        <f t="shared" si="0"/>
        <v>0.0409</v>
      </c>
      <c r="F22" s="18"/>
      <c r="G22" s="17">
        <f>+C22</f>
        <v>1529458.29</v>
      </c>
      <c r="H22" s="18"/>
      <c r="I22" s="23">
        <f>ROUND((G22/G$33),4)</f>
        <v>0.0372</v>
      </c>
      <c r="J22" s="31"/>
    </row>
    <row r="23" spans="1:10" s="22" customFormat="1" ht="15.75">
      <c r="A23" s="17" t="s">
        <v>61</v>
      </c>
      <c r="B23" s="18"/>
      <c r="C23" s="17">
        <v>2035700.79</v>
      </c>
      <c r="D23" s="18"/>
      <c r="E23" s="23">
        <f t="shared" si="0"/>
        <v>0.0544</v>
      </c>
      <c r="F23" s="18"/>
      <c r="G23" s="17">
        <f>+C23</f>
        <v>2035700.79</v>
      </c>
      <c r="H23" s="18"/>
      <c r="I23" s="23">
        <f>ROUND((G23/G$33),4)</f>
        <v>0.0495</v>
      </c>
      <c r="J23" s="31"/>
    </row>
    <row r="24" spans="1:10" s="22" customFormat="1" ht="15.75">
      <c r="A24" s="17" t="s">
        <v>54</v>
      </c>
      <c r="B24" s="18"/>
      <c r="C24" s="17">
        <v>2045426.05</v>
      </c>
      <c r="D24" s="18"/>
      <c r="E24" s="23">
        <f t="shared" si="0"/>
        <v>0.0547</v>
      </c>
      <c r="F24" s="18"/>
      <c r="G24" s="17">
        <f>+C24</f>
        <v>2045426.05</v>
      </c>
      <c r="H24" s="18"/>
      <c r="I24" s="23">
        <f>ROUND((G24/G$33),4)</f>
        <v>0.0497</v>
      </c>
      <c r="J24" s="31"/>
    </row>
    <row r="25" spans="1:9" ht="15.75">
      <c r="A25" s="12" t="s">
        <v>18</v>
      </c>
      <c r="B25" s="3"/>
      <c r="C25" s="33">
        <f>SUM(C20:C24)</f>
        <v>9689488.1</v>
      </c>
      <c r="D25" s="18"/>
      <c r="E25" s="34">
        <f t="shared" si="0"/>
        <v>0.2591</v>
      </c>
      <c r="F25" s="18"/>
      <c r="G25" s="33">
        <f>SUM(G20:G24)</f>
        <v>9689488.1</v>
      </c>
      <c r="H25" s="3"/>
      <c r="I25" s="35">
        <f>ROUND((G25/G$33),4)+0.0001</f>
        <v>0.23559999999999998</v>
      </c>
    </row>
    <row r="26" spans="1:9" ht="15.75">
      <c r="A26" s="12"/>
      <c r="B26" s="3"/>
      <c r="C26" s="36"/>
      <c r="D26" s="18"/>
      <c r="E26" s="34"/>
      <c r="F26" s="18"/>
      <c r="G26" s="36"/>
      <c r="H26" s="3"/>
      <c r="I26" s="35"/>
    </row>
    <row r="27" spans="1:9" ht="15.75">
      <c r="A27" s="12" t="s">
        <v>19</v>
      </c>
      <c r="B27" s="3"/>
      <c r="C27" s="37">
        <f>C25+C17</f>
        <v>36372555.44</v>
      </c>
      <c r="D27" s="3"/>
      <c r="E27" s="38">
        <f>ROUND((C27/C$33),4)</f>
        <v>0.9726</v>
      </c>
      <c r="F27" s="3"/>
      <c r="G27" s="37">
        <f>G25+G17</f>
        <v>40110098.87</v>
      </c>
      <c r="H27" s="3"/>
      <c r="I27" s="38">
        <f>ROUND((G27/G$33),4)</f>
        <v>0.9751</v>
      </c>
    </row>
    <row r="28" spans="1:9" ht="15.75">
      <c r="A28" s="10"/>
      <c r="B28" s="3"/>
      <c r="C28" s="39"/>
      <c r="D28" s="3"/>
      <c r="E28" s="39"/>
      <c r="F28" s="3"/>
      <c r="G28" s="39"/>
      <c r="H28" s="3"/>
      <c r="I28" s="39"/>
    </row>
    <row r="29" spans="1:9" ht="15.75">
      <c r="A29" s="12" t="s">
        <v>20</v>
      </c>
      <c r="B29" s="3"/>
      <c r="C29" s="3"/>
      <c r="D29" s="3"/>
      <c r="E29" s="3"/>
      <c r="F29" s="3"/>
      <c r="G29" s="3"/>
      <c r="H29" s="3"/>
      <c r="I29" s="3"/>
    </row>
    <row r="30" spans="1:9" ht="15.75">
      <c r="A30" s="37" t="s">
        <v>21</v>
      </c>
      <c r="B30" s="3"/>
      <c r="C30" s="40">
        <v>1025693.97</v>
      </c>
      <c r="D30" s="3"/>
      <c r="E30" s="38">
        <f>ROUND((C30/C$33),4)</f>
        <v>0.0274</v>
      </c>
      <c r="F30" s="3"/>
      <c r="G30" s="37">
        <f>C30</f>
        <v>1025693.97</v>
      </c>
      <c r="H30" s="3"/>
      <c r="I30" s="38">
        <f>ROUND((G30/G$33),4)</f>
        <v>0.0249</v>
      </c>
    </row>
    <row r="31" spans="1:9" ht="15.75">
      <c r="A31" s="12" t="s">
        <v>22</v>
      </c>
      <c r="B31" s="3"/>
      <c r="C31" s="39"/>
      <c r="D31" s="3"/>
      <c r="E31" s="39"/>
      <c r="F31" s="3"/>
      <c r="G31" s="39"/>
      <c r="H31" s="3"/>
      <c r="I31" s="39"/>
    </row>
    <row r="32" spans="1:9" ht="15.75">
      <c r="A32" s="10"/>
      <c r="B32" s="3"/>
      <c r="C32" s="3"/>
      <c r="D32" s="3"/>
      <c r="E32" s="3"/>
      <c r="F32" s="3"/>
      <c r="G32" s="3"/>
      <c r="H32" s="3"/>
      <c r="I32" s="3"/>
    </row>
    <row r="33" spans="1:9" ht="16.5" thickBot="1">
      <c r="A33" s="12" t="s">
        <v>23</v>
      </c>
      <c r="B33" s="3"/>
      <c r="C33" s="15">
        <f>C30+C25+C17</f>
        <v>37398249.41</v>
      </c>
      <c r="D33" s="15"/>
      <c r="E33" s="38">
        <f>E17+E25+E30</f>
        <v>1</v>
      </c>
      <c r="F33" s="15"/>
      <c r="G33" s="15">
        <f>G30+G25+G17</f>
        <v>41135792.84</v>
      </c>
      <c r="H33" s="3"/>
      <c r="I33" s="38">
        <f>I17+I25+I30</f>
        <v>1</v>
      </c>
    </row>
    <row r="34" spans="1:9" ht="16.5" thickTop="1">
      <c r="A34" s="10"/>
      <c r="B34" s="3"/>
      <c r="C34" s="41"/>
      <c r="D34" s="3"/>
      <c r="E34" s="41"/>
      <c r="F34" s="3"/>
      <c r="G34" s="41"/>
      <c r="H34" s="3"/>
      <c r="I34" s="41"/>
    </row>
    <row r="35" spans="1:9" ht="16.5" thickBot="1">
      <c r="A35" s="12" t="s">
        <v>24</v>
      </c>
      <c r="B35" s="3"/>
      <c r="C35" s="42">
        <f>(0.033+0.0621+0.0392)/3</f>
        <v>0.04476666666666667</v>
      </c>
      <c r="D35" s="3"/>
      <c r="E35" s="43"/>
      <c r="F35" s="3"/>
      <c r="G35" s="44"/>
      <c r="H35" s="3"/>
      <c r="I35" s="45"/>
    </row>
    <row r="36" spans="1:9" ht="16.5" thickTop="1">
      <c r="A36" s="10"/>
      <c r="B36" s="3"/>
      <c r="C36" s="46"/>
      <c r="D36" s="3"/>
      <c r="E36" s="47"/>
      <c r="F36" s="3"/>
      <c r="G36" s="48"/>
      <c r="H36" s="3"/>
      <c r="I36" s="45"/>
    </row>
    <row r="37" spans="3:7" ht="15.75">
      <c r="C37" s="1"/>
      <c r="G37" s="49"/>
    </row>
    <row r="38" spans="3:9" ht="15.75">
      <c r="C38" s="1"/>
      <c r="I38" s="50"/>
    </row>
    <row r="39" ht="15.75">
      <c r="I39" s="50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H27" sqref="H27"/>
    </sheetView>
  </sheetViews>
  <sheetFormatPr defaultColWidth="9.625" defaultRowHeight="15.75"/>
  <cols>
    <col min="1" max="1" width="45.75390625" style="5" customWidth="1"/>
    <col min="2" max="2" width="1.75390625" style="5" customWidth="1"/>
    <col min="3" max="3" width="13.75390625" style="5" customWidth="1"/>
    <col min="4" max="4" width="5.625" style="5" customWidth="1"/>
    <col min="5" max="5" width="13.75390625" style="5" customWidth="1"/>
    <col min="6" max="16384" width="9.625" style="5" customWidth="1"/>
  </cols>
  <sheetData>
    <row r="1" ht="15.75">
      <c r="A1" s="5" t="s">
        <v>31</v>
      </c>
    </row>
    <row r="2" spans="1:6" ht="15.75">
      <c r="A2" s="94" t="s">
        <v>0</v>
      </c>
      <c r="B2" s="94"/>
      <c r="C2" s="94"/>
      <c r="D2" s="58"/>
      <c r="E2" s="58"/>
      <c r="F2" s="51"/>
    </row>
    <row r="3" spans="1:6" ht="15.75">
      <c r="A3" s="94" t="s">
        <v>1</v>
      </c>
      <c r="B3" s="94"/>
      <c r="C3" s="94"/>
      <c r="D3" s="58"/>
      <c r="E3" s="58"/>
      <c r="F3" s="51"/>
    </row>
    <row r="4" spans="1:6" ht="15.75">
      <c r="A4" s="95" t="s">
        <v>2</v>
      </c>
      <c r="B4" s="95"/>
      <c r="C4" s="95"/>
      <c r="D4" s="96"/>
      <c r="E4" s="96"/>
      <c r="F4" s="51"/>
    </row>
    <row r="5" spans="1:6" ht="15.75">
      <c r="A5" s="94" t="s">
        <v>59</v>
      </c>
      <c r="B5" s="94"/>
      <c r="C5" s="94"/>
      <c r="D5" s="58"/>
      <c r="E5" s="58"/>
      <c r="F5" s="51"/>
    </row>
    <row r="6" spans="1:6" ht="15.75">
      <c r="A6" s="51"/>
      <c r="F6" s="51"/>
    </row>
    <row r="7" spans="1:6" ht="15.75">
      <c r="A7" s="51"/>
      <c r="F7" s="51"/>
    </row>
    <row r="8" spans="1:6" ht="15.75">
      <c r="A8" s="51"/>
      <c r="C8" s="59" t="s">
        <v>3</v>
      </c>
      <c r="D8" s="57"/>
      <c r="E8" s="59" t="s">
        <v>4</v>
      </c>
      <c r="F8" s="51"/>
    </row>
    <row r="9" spans="1:6" ht="15.75">
      <c r="A9" s="51"/>
      <c r="C9" s="61" t="s">
        <v>5</v>
      </c>
      <c r="D9" s="60"/>
      <c r="E9" s="61" t="s">
        <v>5</v>
      </c>
      <c r="F9" s="51"/>
    </row>
    <row r="10" spans="1:6" ht="15.75">
      <c r="A10" s="51"/>
      <c r="F10" s="51"/>
    </row>
    <row r="11" spans="1:6" ht="15.75">
      <c r="A11" s="97" t="s">
        <v>58</v>
      </c>
      <c r="C11" s="62">
        <v>38569646.58</v>
      </c>
      <c r="D11" s="62"/>
      <c r="E11" s="62">
        <v>41405273.07</v>
      </c>
      <c r="F11" s="51"/>
    </row>
    <row r="12" spans="1:6" ht="15.75">
      <c r="A12" s="51"/>
      <c r="F12" s="51"/>
    </row>
    <row r="13" spans="1:6" ht="15.75">
      <c r="A13" s="98" t="s">
        <v>6</v>
      </c>
      <c r="C13" s="99">
        <v>-7500000</v>
      </c>
      <c r="D13" s="99"/>
      <c r="E13" s="99">
        <f>C13</f>
        <v>-7500000</v>
      </c>
      <c r="F13" s="51"/>
    </row>
    <row r="14" spans="1:6" ht="15.75">
      <c r="A14" s="98" t="s">
        <v>7</v>
      </c>
      <c r="C14" s="99">
        <v>304475.8</v>
      </c>
      <c r="D14" s="99"/>
      <c r="E14" s="99">
        <f>C14</f>
        <v>304475.8</v>
      </c>
      <c r="F14" s="51"/>
    </row>
    <row r="15" spans="1:6" ht="15.75">
      <c r="A15" s="98" t="s">
        <v>25</v>
      </c>
      <c r="C15" s="99"/>
      <c r="D15" s="99"/>
      <c r="E15" s="99"/>
      <c r="F15" s="51"/>
    </row>
    <row r="16" spans="1:6" ht="15.75">
      <c r="A16" s="98" t="s">
        <v>41</v>
      </c>
      <c r="C16" s="99">
        <v>-1566.94</v>
      </c>
      <c r="D16" s="99"/>
      <c r="E16" s="99">
        <f>C16</f>
        <v>-1566.94</v>
      </c>
      <c r="F16" s="51"/>
    </row>
    <row r="17" spans="1:6" ht="15.75">
      <c r="A17" s="98" t="s">
        <v>8</v>
      </c>
      <c r="C17" s="99">
        <v>5000000</v>
      </c>
      <c r="D17" s="99"/>
      <c r="E17" s="99">
        <f>C17</f>
        <v>5000000</v>
      </c>
      <c r="F17" s="51"/>
    </row>
    <row r="18" spans="1:6" ht="15.75">
      <c r="A18" s="98" t="s">
        <v>9</v>
      </c>
      <c r="C18" s="100"/>
      <c r="D18" s="99"/>
      <c r="E18" s="100">
        <v>901916.94</v>
      </c>
      <c r="F18" s="51"/>
    </row>
    <row r="19" spans="1:6" ht="15.75">
      <c r="A19" s="51"/>
      <c r="C19" s="101"/>
      <c r="E19" s="101"/>
      <c r="F19" s="51"/>
    </row>
    <row r="20" spans="1:6" ht="16.5" thickBot="1">
      <c r="A20" s="97" t="s">
        <v>62</v>
      </c>
      <c r="C20" s="62">
        <f>SUM(C11:C18)</f>
        <v>36372555.44</v>
      </c>
      <c r="D20" s="62"/>
      <c r="E20" s="102">
        <f>SUM(E11:E18)</f>
        <v>40110098.87</v>
      </c>
      <c r="F20" s="51"/>
    </row>
    <row r="21" spans="1:6" ht="16.5" thickTop="1">
      <c r="A21" s="51"/>
      <c r="C21" s="55"/>
      <c r="E21" s="56"/>
      <c r="F21" s="56"/>
    </row>
    <row r="22" spans="1:5" ht="15.75">
      <c r="A22" s="57"/>
      <c r="B22" s="51"/>
      <c r="C22" s="51"/>
      <c r="D22" s="51"/>
      <c r="E22" s="5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32" sqref="L32"/>
    </sheetView>
  </sheetViews>
  <sheetFormatPr defaultColWidth="9.00390625" defaultRowHeight="15.75"/>
  <cols>
    <col min="1" max="1" width="35.75390625" style="5" customWidth="1"/>
    <col min="2" max="2" width="1.75390625" style="5" customWidth="1"/>
    <col min="3" max="3" width="11.75390625" style="5" customWidth="1"/>
    <col min="4" max="4" width="1.75390625" style="5" customWidth="1"/>
    <col min="5" max="5" width="9.75390625" style="5" customWidth="1"/>
    <col min="6" max="6" width="1.75390625" style="5" customWidth="1"/>
    <col min="7" max="7" width="11.75390625" style="5" customWidth="1"/>
    <col min="8" max="8" width="1.75390625" style="5" customWidth="1"/>
    <col min="9" max="9" width="8.75390625" style="5" customWidth="1"/>
    <col min="10" max="10" width="1.75390625" style="5" customWidth="1"/>
    <col min="11" max="11" width="12.75390625" style="5" customWidth="1"/>
    <col min="12" max="16384" width="9.00390625" style="5" customWidth="1"/>
  </cols>
  <sheetData>
    <row r="1" spans="1:9" ht="15.75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13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58"/>
      <c r="K2" s="58"/>
      <c r="L2" s="58"/>
      <c r="M2" s="58"/>
    </row>
    <row r="3" spans="1:13" ht="15.7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58"/>
      <c r="K3" s="58"/>
      <c r="L3" s="58"/>
      <c r="M3" s="58"/>
    </row>
    <row r="4" spans="1:13" ht="15.75">
      <c r="A4" s="105" t="s">
        <v>32</v>
      </c>
      <c r="B4" s="105"/>
      <c r="C4" s="105"/>
      <c r="D4" s="105"/>
      <c r="E4" s="105"/>
      <c r="F4" s="105"/>
      <c r="G4" s="105"/>
      <c r="H4" s="105"/>
      <c r="I4" s="105"/>
      <c r="J4" s="58"/>
      <c r="K4" s="58"/>
      <c r="L4" s="58"/>
      <c r="M4" s="58"/>
    </row>
    <row r="5" spans="1:13" ht="15.75">
      <c r="A5" s="104" t="s">
        <v>60</v>
      </c>
      <c r="B5" s="104"/>
      <c r="C5" s="104"/>
      <c r="D5" s="104"/>
      <c r="E5" s="104"/>
      <c r="F5" s="104"/>
      <c r="G5" s="104"/>
      <c r="H5" s="104"/>
      <c r="I5" s="104"/>
      <c r="J5" s="58"/>
      <c r="K5" s="58"/>
      <c r="L5" s="58"/>
      <c r="M5" s="58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11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  <c r="J8" s="57"/>
      <c r="K8" s="59"/>
    </row>
    <row r="9" spans="1:13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  <c r="J9" s="60"/>
      <c r="K9" s="61"/>
      <c r="M9" s="59"/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11" ht="15.75">
      <c r="A11" s="12" t="s">
        <v>12</v>
      </c>
      <c r="B11" s="3"/>
      <c r="C11" s="15"/>
      <c r="D11" s="15"/>
      <c r="E11" s="15"/>
      <c r="F11" s="15"/>
      <c r="G11" s="15"/>
      <c r="H11" s="3"/>
      <c r="I11" s="3"/>
      <c r="J11" s="62"/>
      <c r="K11" s="62"/>
    </row>
    <row r="12" spans="1:11" ht="15.75">
      <c r="A12" s="12" t="s">
        <v>13</v>
      </c>
      <c r="B12" s="3"/>
      <c r="C12" s="15"/>
      <c r="D12" s="15"/>
      <c r="E12" s="15"/>
      <c r="F12" s="15"/>
      <c r="G12" s="15"/>
      <c r="H12" s="3"/>
      <c r="I12" s="3"/>
      <c r="J12" s="62"/>
      <c r="K12" s="62"/>
    </row>
    <row r="13" spans="1:13" ht="15.75">
      <c r="A13" s="37" t="s">
        <v>47</v>
      </c>
      <c r="B13" s="3"/>
      <c r="C13" s="63">
        <v>4811761.02</v>
      </c>
      <c r="D13" s="15"/>
      <c r="E13" s="38">
        <f>ROUND((C13/C$29),4)</f>
        <v>0.5925</v>
      </c>
      <c r="F13" s="15"/>
      <c r="G13" s="63">
        <v>6758626.59</v>
      </c>
      <c r="H13" s="3"/>
      <c r="I13" s="38">
        <f>ROUND((G13/G$29),4)</f>
        <v>0.6707</v>
      </c>
      <c r="J13" s="62"/>
      <c r="K13" s="64"/>
      <c r="L13" s="65"/>
      <c r="M13" s="66"/>
    </row>
    <row r="14" spans="1:13" ht="15.75">
      <c r="A14" s="12" t="s">
        <v>28</v>
      </c>
      <c r="B14" s="3"/>
      <c r="C14" s="67">
        <f>SUM(C13:C13)</f>
        <v>4811761.02</v>
      </c>
      <c r="D14" s="15"/>
      <c r="E14" s="35">
        <f>SUM(E13:E13)</f>
        <v>0.5925</v>
      </c>
      <c r="F14" s="15"/>
      <c r="G14" s="67">
        <f>SUM(G13:G13)</f>
        <v>6758626.59</v>
      </c>
      <c r="H14" s="3"/>
      <c r="I14" s="35">
        <f>SUM(I13:I13)</f>
        <v>0.6707</v>
      </c>
      <c r="J14" s="62"/>
      <c r="K14" s="64"/>
      <c r="L14" s="65"/>
      <c r="M14" s="56"/>
    </row>
    <row r="15" spans="1:13" ht="15.75">
      <c r="A15" s="12"/>
      <c r="B15" s="3"/>
      <c r="C15" s="68"/>
      <c r="D15" s="15"/>
      <c r="E15" s="35"/>
      <c r="F15" s="15"/>
      <c r="G15" s="68"/>
      <c r="H15" s="3"/>
      <c r="I15" s="35"/>
      <c r="J15" s="62"/>
      <c r="K15" s="64"/>
      <c r="L15" s="65"/>
      <c r="M15" s="56"/>
    </row>
    <row r="16" spans="1:13" ht="15.75">
      <c r="A16" s="12" t="s">
        <v>36</v>
      </c>
      <c r="B16" s="3"/>
      <c r="C16" s="69"/>
      <c r="D16" s="3"/>
      <c r="E16" s="69"/>
      <c r="F16" s="3"/>
      <c r="G16" s="69"/>
      <c r="H16" s="3"/>
      <c r="I16" s="3"/>
      <c r="K16" s="65"/>
      <c r="L16" s="65"/>
      <c r="M16" s="65"/>
    </row>
    <row r="17" spans="1:13" ht="15.75">
      <c r="A17" s="37" t="s">
        <v>29</v>
      </c>
      <c r="B17" s="3"/>
      <c r="C17" s="70">
        <v>155843.63</v>
      </c>
      <c r="D17" s="3"/>
      <c r="E17" s="38">
        <f>ROUND((C17/C$29),4)</f>
        <v>0.0192</v>
      </c>
      <c r="F17" s="3"/>
      <c r="G17" s="70">
        <v>155582.7</v>
      </c>
      <c r="H17" s="3"/>
      <c r="I17" s="38">
        <f>ROUND((G17/G$29),4)</f>
        <v>0.0154</v>
      </c>
      <c r="K17" s="56"/>
      <c r="L17" s="65"/>
      <c r="M17" s="56"/>
    </row>
    <row r="18" spans="1:13" ht="15.75">
      <c r="A18" s="37" t="s">
        <v>30</v>
      </c>
      <c r="B18" s="3"/>
      <c r="C18" s="3">
        <v>2365993.87</v>
      </c>
      <c r="D18" s="3"/>
      <c r="E18" s="38">
        <f>ROUND((C18/C$29),4)</f>
        <v>0.2913</v>
      </c>
      <c r="F18" s="3"/>
      <c r="G18" s="3">
        <v>2463383.5</v>
      </c>
      <c r="H18" s="3"/>
      <c r="I18" s="38">
        <f>ROUND((G18/G$29),4)</f>
        <v>0.2445</v>
      </c>
      <c r="K18" s="65"/>
      <c r="L18" s="65"/>
      <c r="M18" s="66"/>
    </row>
    <row r="19" spans="1:13" ht="15.75">
      <c r="A19" s="37" t="s">
        <v>48</v>
      </c>
      <c r="B19" s="3"/>
      <c r="C19" s="3">
        <v>192676.85</v>
      </c>
      <c r="D19" s="3"/>
      <c r="E19" s="38">
        <f>ROUND((C19/C$29),4)</f>
        <v>0.0237</v>
      </c>
      <c r="F19" s="3"/>
      <c r="G19" s="3">
        <v>103859.63</v>
      </c>
      <c r="H19" s="3"/>
      <c r="I19" s="38">
        <f>ROUND((G19/G$29),4)</f>
        <v>0.0103</v>
      </c>
      <c r="K19" s="65"/>
      <c r="L19" s="65"/>
      <c r="M19" s="66"/>
    </row>
    <row r="20" spans="1:13" ht="15.75">
      <c r="A20" s="12" t="s">
        <v>26</v>
      </c>
      <c r="B20" s="3"/>
      <c r="C20" s="71">
        <f>SUM(C17:C19)</f>
        <v>2714514.35</v>
      </c>
      <c r="D20" s="3"/>
      <c r="E20" s="35">
        <f>SUM(E17:E19)</f>
        <v>0.3342</v>
      </c>
      <c r="F20" s="3"/>
      <c r="G20" s="71">
        <f>SUM(G17:G19)</f>
        <v>2722825.83</v>
      </c>
      <c r="H20" s="3"/>
      <c r="I20" s="35">
        <f>SUM(I17:I18)</f>
        <v>0.2599</v>
      </c>
      <c r="K20" s="72"/>
      <c r="L20" s="65"/>
      <c r="M20" s="66"/>
    </row>
    <row r="21" spans="1:13" ht="15.75">
      <c r="A21" s="12"/>
      <c r="B21" s="3"/>
      <c r="C21" s="39"/>
      <c r="D21" s="3"/>
      <c r="E21" s="39"/>
      <c r="F21" s="3"/>
      <c r="G21" s="39"/>
      <c r="H21" s="3"/>
      <c r="I21" s="39"/>
      <c r="K21" s="56"/>
      <c r="L21" s="65"/>
      <c r="M21" s="56"/>
    </row>
    <row r="22" spans="1:13" ht="15.75">
      <c r="A22" s="12" t="s">
        <v>15</v>
      </c>
      <c r="B22" s="3"/>
      <c r="C22" s="73">
        <f>+C14+C20</f>
        <v>7526275.369999999</v>
      </c>
      <c r="D22" s="3"/>
      <c r="E22" s="74">
        <f>ROUND((C22/C$29),4)</f>
        <v>0.9267</v>
      </c>
      <c r="F22" s="3"/>
      <c r="G22" s="73">
        <f>+G14+G20</f>
        <v>9481452.42</v>
      </c>
      <c r="H22" s="3"/>
      <c r="I22" s="74">
        <f>ROUND((G22/G$29),4)</f>
        <v>0.9409</v>
      </c>
      <c r="K22" s="65"/>
      <c r="L22" s="65"/>
      <c r="M22" s="66"/>
    </row>
    <row r="23" spans="1:13" ht="15.75">
      <c r="A23" s="10"/>
      <c r="B23" s="3"/>
      <c r="C23" s="3"/>
      <c r="D23" s="3"/>
      <c r="E23" s="3"/>
      <c r="F23" s="3"/>
      <c r="G23" s="3"/>
      <c r="H23" s="3"/>
      <c r="I23" s="3"/>
      <c r="K23" s="65"/>
      <c r="L23" s="65"/>
      <c r="M23" s="65"/>
    </row>
    <row r="24" spans="1:13" ht="15.75">
      <c r="A24" s="12" t="s">
        <v>20</v>
      </c>
      <c r="B24" s="3"/>
      <c r="C24" s="3"/>
      <c r="D24" s="3"/>
      <c r="E24" s="3"/>
      <c r="F24" s="3"/>
      <c r="G24" s="3"/>
      <c r="H24" s="3"/>
      <c r="I24" s="3"/>
      <c r="K24" s="65"/>
      <c r="L24" s="65"/>
      <c r="M24" s="65"/>
    </row>
    <row r="25" spans="1:13" ht="15.75">
      <c r="A25" s="37" t="s">
        <v>39</v>
      </c>
      <c r="B25" s="3"/>
      <c r="C25" s="3"/>
      <c r="D25" s="3"/>
      <c r="E25" s="75">
        <f>ROUND((C25/C$29),4)</f>
        <v>0</v>
      </c>
      <c r="F25" s="3"/>
      <c r="G25" s="3"/>
      <c r="H25" s="3"/>
      <c r="I25" s="75">
        <f>ROUND((G25/G$29),4)</f>
        <v>0</v>
      </c>
      <c r="K25" s="65"/>
      <c r="L25" s="65"/>
      <c r="M25" s="65"/>
    </row>
    <row r="26" spans="1:13" ht="15.75">
      <c r="A26" s="37" t="s">
        <v>27</v>
      </c>
      <c r="B26" s="3"/>
      <c r="C26" s="3">
        <v>595130.7</v>
      </c>
      <c r="D26" s="3"/>
      <c r="E26" s="74">
        <f>ROUND((C26/C$29),4)</f>
        <v>0.0733</v>
      </c>
      <c r="F26" s="3"/>
      <c r="G26" s="37">
        <f>+C26</f>
        <v>595130.7</v>
      </c>
      <c r="H26" s="3"/>
      <c r="I26" s="74">
        <f>ROUND((G26/G$29),4)</f>
        <v>0.0591</v>
      </c>
      <c r="K26" s="72"/>
      <c r="L26" s="65"/>
      <c r="M26" s="66"/>
    </row>
    <row r="27" spans="1:13" ht="15.75">
      <c r="A27" s="12" t="s">
        <v>22</v>
      </c>
      <c r="B27" s="3"/>
      <c r="C27" s="76">
        <f>SUM(C25:C26)</f>
        <v>595130.7</v>
      </c>
      <c r="D27" s="3"/>
      <c r="E27" s="77">
        <f>ROUND((C27/C$29),4)</f>
        <v>0.0733</v>
      </c>
      <c r="F27" s="3"/>
      <c r="G27" s="76">
        <f>SUM(G25:G26)</f>
        <v>595130.7</v>
      </c>
      <c r="H27" s="3"/>
      <c r="I27" s="77">
        <f>ROUND((G27/G$29),4)</f>
        <v>0.0591</v>
      </c>
      <c r="K27" s="56"/>
      <c r="L27" s="65"/>
      <c r="M27" s="56"/>
    </row>
    <row r="28" spans="1:13" ht="15.75">
      <c r="A28" s="12"/>
      <c r="B28" s="3"/>
      <c r="C28" s="70"/>
      <c r="D28" s="3"/>
      <c r="E28" s="75"/>
      <c r="F28" s="3"/>
      <c r="G28" s="70"/>
      <c r="H28" s="3"/>
      <c r="I28" s="75"/>
      <c r="K28" s="56"/>
      <c r="L28" s="65"/>
      <c r="M28" s="56"/>
    </row>
    <row r="29" spans="1:13" ht="16.5" thickBot="1">
      <c r="A29" s="12" t="s">
        <v>23</v>
      </c>
      <c r="B29" s="3"/>
      <c r="C29" s="15">
        <f>+C27+C22</f>
        <v>8121406.069999999</v>
      </c>
      <c r="D29" s="15"/>
      <c r="E29" s="38">
        <f>+E27+E22</f>
        <v>1</v>
      </c>
      <c r="F29" s="15"/>
      <c r="G29" s="15">
        <f>+G27+G22</f>
        <v>10076583.12</v>
      </c>
      <c r="H29" s="3"/>
      <c r="I29" s="38">
        <f>+I27+I22</f>
        <v>1</v>
      </c>
      <c r="J29" s="62"/>
      <c r="K29" s="64"/>
      <c r="L29" s="65"/>
      <c r="M29" s="66"/>
    </row>
    <row r="30" spans="1:13" ht="16.5" thickTop="1">
      <c r="A30" s="10"/>
      <c r="B30" s="3"/>
      <c r="C30" s="41"/>
      <c r="D30" s="3"/>
      <c r="E30" s="41"/>
      <c r="F30" s="3"/>
      <c r="G30" s="41"/>
      <c r="H30" s="3"/>
      <c r="I30" s="41"/>
      <c r="K30" s="56"/>
      <c r="L30" s="65"/>
      <c r="M30" s="56"/>
    </row>
    <row r="31" spans="1:13" ht="15.75">
      <c r="A31" s="51"/>
      <c r="K31" s="65"/>
      <c r="L31" s="65"/>
      <c r="M31" s="65"/>
    </row>
    <row r="32" spans="1:13" ht="15.75">
      <c r="A32" s="57"/>
      <c r="C32" s="78"/>
      <c r="E32" s="1"/>
      <c r="G32" s="49"/>
      <c r="I32" s="79"/>
      <c r="K32" s="80"/>
      <c r="L32" s="65"/>
      <c r="M32" s="81"/>
    </row>
    <row r="33" spans="1:13" ht="15.75">
      <c r="A33" s="51"/>
      <c r="C33" s="56"/>
      <c r="G33" s="82"/>
      <c r="I33" s="79"/>
      <c r="K33" s="83"/>
      <c r="L33" s="65"/>
      <c r="M33" s="81"/>
    </row>
    <row r="34" spans="7:13" ht="15.75">
      <c r="G34" s="49"/>
      <c r="K34" s="80"/>
      <c r="L34" s="65"/>
      <c r="M34" s="65"/>
    </row>
    <row r="35" spans="9:13" ht="15.75">
      <c r="I35" s="50"/>
      <c r="K35" s="65"/>
      <c r="L35" s="65"/>
      <c r="M35" s="84"/>
    </row>
    <row r="36" spans="9:13" ht="15.75">
      <c r="I36" s="50"/>
      <c r="K36" s="65"/>
      <c r="L36" s="65"/>
      <c r="M36" s="8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30" sqref="J30"/>
    </sheetView>
  </sheetViews>
  <sheetFormatPr defaultColWidth="9.00390625" defaultRowHeight="15.75"/>
  <cols>
    <col min="1" max="1" width="45.75390625" style="5" customWidth="1"/>
    <col min="2" max="2" width="3.75390625" style="5" customWidth="1"/>
    <col min="3" max="3" width="13.75390625" style="5" customWidth="1"/>
    <col min="4" max="4" width="3.75390625" style="5" customWidth="1"/>
    <col min="5" max="5" width="13.75390625" style="5" customWidth="1"/>
    <col min="6" max="16384" width="9.00390625" style="5" customWidth="1"/>
  </cols>
  <sheetData>
    <row r="1" spans="1:5" ht="15.75">
      <c r="A1" s="3" t="s">
        <v>31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5" t="s">
        <v>32</v>
      </c>
      <c r="B4" s="86"/>
      <c r="C4" s="86"/>
      <c r="D4" s="86"/>
      <c r="E4" s="86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7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2" t="s">
        <v>58</v>
      </c>
      <c r="B11" s="3"/>
      <c r="C11" s="15">
        <v>8343215.85</v>
      </c>
      <c r="D11" s="15"/>
      <c r="E11" s="15">
        <v>9854700.68</v>
      </c>
    </row>
    <row r="12" spans="1:5" ht="15.75">
      <c r="A12" s="10"/>
      <c r="B12" s="3"/>
      <c r="C12" s="3"/>
      <c r="D12" s="3"/>
      <c r="E12" s="3"/>
    </row>
    <row r="13" spans="1:5" ht="15.75">
      <c r="A13" s="37" t="s">
        <v>40</v>
      </c>
      <c r="B13" s="3"/>
      <c r="C13" s="53">
        <v>-1302124.82</v>
      </c>
      <c r="D13" s="53"/>
      <c r="E13" s="53">
        <f aca="true" t="shared" si="0" ref="E13:E18">C13</f>
        <v>-1302124.82</v>
      </c>
    </row>
    <row r="14" spans="1:5" ht="15.75">
      <c r="A14" s="37" t="s">
        <v>33</v>
      </c>
      <c r="B14" s="3"/>
      <c r="C14" s="53">
        <f>64313.31+11325.86</f>
        <v>75639.17</v>
      </c>
      <c r="D14" s="53"/>
      <c r="E14" s="53">
        <f t="shared" si="0"/>
        <v>75639.17</v>
      </c>
    </row>
    <row r="15" spans="1:5" ht="15.75">
      <c r="A15" s="37" t="s">
        <v>25</v>
      </c>
      <c r="B15" s="3"/>
      <c r="C15" s="53">
        <v>17814.69</v>
      </c>
      <c r="D15" s="53"/>
      <c r="E15" s="53">
        <f t="shared" si="0"/>
        <v>17814.69</v>
      </c>
    </row>
    <row r="16" spans="1:5" ht="15.75">
      <c r="A16" s="37" t="s">
        <v>34</v>
      </c>
      <c r="B16" s="3"/>
      <c r="C16" s="53">
        <v>-11325.86</v>
      </c>
      <c r="D16" s="53"/>
      <c r="E16" s="53">
        <f t="shared" si="0"/>
        <v>-11325.86</v>
      </c>
    </row>
    <row r="17" spans="1:5" ht="15.75">
      <c r="A17" s="37" t="s">
        <v>42</v>
      </c>
      <c r="B17" s="3"/>
      <c r="C17" s="53">
        <v>-85074.35</v>
      </c>
      <c r="D17" s="53"/>
      <c r="E17" s="53">
        <f t="shared" si="0"/>
        <v>-85074.35</v>
      </c>
    </row>
    <row r="18" spans="1:5" ht="15.75">
      <c r="A18" s="37" t="s">
        <v>8</v>
      </c>
      <c r="B18" s="3"/>
      <c r="C18" s="53">
        <v>1083261.39</v>
      </c>
      <c r="D18" s="53"/>
      <c r="E18" s="53">
        <f t="shared" si="0"/>
        <v>1083261.39</v>
      </c>
    </row>
    <row r="19" spans="1:5" ht="15.75">
      <c r="A19" s="37" t="s">
        <v>9</v>
      </c>
      <c r="B19" s="3"/>
      <c r="C19" s="40"/>
      <c r="D19" s="53"/>
      <c r="E19" s="40">
        <v>443692.22</v>
      </c>
    </row>
    <row r="20" spans="1:5" ht="15.75">
      <c r="A20" s="10"/>
      <c r="B20" s="3"/>
      <c r="C20" s="39"/>
      <c r="D20" s="3"/>
      <c r="E20" s="39"/>
    </row>
    <row r="21" spans="1:5" ht="16.5" thickBot="1">
      <c r="A21" s="52" t="s">
        <v>62</v>
      </c>
      <c r="B21" s="3"/>
      <c r="C21" s="15">
        <f>SUM(C11:C19)</f>
        <v>8121406.069999999</v>
      </c>
      <c r="D21" s="15"/>
      <c r="E21" s="54">
        <f>SUM(E11:E19)</f>
        <v>10076583.120000001</v>
      </c>
    </row>
    <row r="22" spans="1:5" ht="16.5" thickTop="1">
      <c r="A22" s="10"/>
      <c r="B22" s="3"/>
      <c r="C22" s="41"/>
      <c r="D22" s="3"/>
      <c r="E22" s="70"/>
    </row>
    <row r="23" spans="1:5" ht="15.75">
      <c r="A23" s="3"/>
      <c r="B23" s="3"/>
      <c r="C23" s="3"/>
      <c r="D23" s="3"/>
      <c r="E23" s="3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2" sqref="G22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9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spans="1:9" ht="15.75">
      <c r="A3" s="104" t="s">
        <v>10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5" t="s">
        <v>51</v>
      </c>
      <c r="B4" s="105"/>
      <c r="C4" s="105"/>
      <c r="D4" s="105"/>
      <c r="E4" s="105"/>
      <c r="F4" s="105"/>
      <c r="G4" s="105"/>
      <c r="H4" s="105"/>
      <c r="I4" s="105"/>
    </row>
    <row r="5" spans="1:9" ht="15.75">
      <c r="A5" s="104" t="s">
        <v>60</v>
      </c>
      <c r="B5" s="104"/>
      <c r="C5" s="104"/>
      <c r="D5" s="104"/>
      <c r="E5" s="104"/>
      <c r="F5" s="104"/>
      <c r="G5" s="104"/>
      <c r="H5" s="104"/>
      <c r="I5" s="104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52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7" t="s">
        <v>49</v>
      </c>
      <c r="B12" s="3"/>
      <c r="C12" s="88">
        <v>664666.99</v>
      </c>
      <c r="D12" s="3"/>
      <c r="E12" s="74">
        <f>ROUND((C12/$C$15),4)</f>
        <v>1</v>
      </c>
      <c r="F12" s="3"/>
      <c r="G12" s="15">
        <v>704397.69</v>
      </c>
      <c r="H12" s="3"/>
      <c r="I12" s="74">
        <f>ROUND((G12/G$15),4)</f>
        <v>1</v>
      </c>
    </row>
    <row r="13" spans="1:9" ht="15.75">
      <c r="A13" s="12" t="s">
        <v>53</v>
      </c>
      <c r="B13" s="3"/>
      <c r="C13" s="76">
        <f>SUM(C12:C12)</f>
        <v>664666.99</v>
      </c>
      <c r="D13" s="3"/>
      <c r="E13" s="77">
        <f>SUM(E12)</f>
        <v>1</v>
      </c>
      <c r="F13" s="3"/>
      <c r="G13" s="76">
        <f>SUM(G12:G12)</f>
        <v>704397.69</v>
      </c>
      <c r="H13" s="3"/>
      <c r="I13" s="77">
        <f>SUM(I12)</f>
        <v>1</v>
      </c>
    </row>
    <row r="14" spans="1:9" ht="15.75">
      <c r="A14" s="12"/>
      <c r="B14" s="3"/>
      <c r="C14" s="70"/>
      <c r="D14" s="3"/>
      <c r="E14" s="70"/>
      <c r="F14" s="3"/>
      <c r="G14" s="70"/>
      <c r="H14" s="3"/>
      <c r="I14" s="70"/>
    </row>
    <row r="15" spans="1:9" ht="16.5" thickBot="1">
      <c r="A15" s="12" t="s">
        <v>35</v>
      </c>
      <c r="B15" s="3"/>
      <c r="C15" s="89">
        <f>+C13</f>
        <v>664666.99</v>
      </c>
      <c r="D15" s="69"/>
      <c r="E15" s="90">
        <f>+E13</f>
        <v>1</v>
      </c>
      <c r="F15" s="69"/>
      <c r="G15" s="89">
        <f>+G13</f>
        <v>704397.69</v>
      </c>
      <c r="H15" s="69"/>
      <c r="I15" s="90">
        <f>+I13</f>
        <v>1</v>
      </c>
    </row>
    <row r="16" spans="1:9" ht="16.5" thickTop="1">
      <c r="A16" s="12"/>
      <c r="B16" s="3"/>
      <c r="C16" s="91"/>
      <c r="D16" s="69"/>
      <c r="E16" s="92"/>
      <c r="F16" s="69"/>
      <c r="G16" s="91"/>
      <c r="H16" s="69"/>
      <c r="I16" s="92"/>
    </row>
    <row r="17" spans="1:9" ht="15.75">
      <c r="A17" s="93"/>
      <c r="B17" s="3"/>
      <c r="C17" s="70"/>
      <c r="D17" s="3"/>
      <c r="E17" s="70"/>
      <c r="F17" s="3"/>
      <c r="G17" s="70"/>
      <c r="H17" s="3"/>
      <c r="I17" s="70"/>
    </row>
    <row r="18" spans="1:9" ht="15.75">
      <c r="A18" s="93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23" sqref="I23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31</v>
      </c>
      <c r="B1" s="3"/>
      <c r="C1" s="3"/>
      <c r="D1" s="3"/>
      <c r="E1" s="3"/>
    </row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1</v>
      </c>
      <c r="B3" s="104"/>
      <c r="C3" s="104"/>
      <c r="D3" s="104"/>
      <c r="E3" s="104"/>
    </row>
    <row r="4" spans="1:5" ht="15.75">
      <c r="A4" s="105" t="s">
        <v>51</v>
      </c>
      <c r="B4" s="105"/>
      <c r="C4" s="105"/>
      <c r="D4" s="105"/>
      <c r="E4" s="105"/>
    </row>
    <row r="5" spans="1:5" ht="15.75">
      <c r="A5" s="104" t="s">
        <v>59</v>
      </c>
      <c r="B5" s="104"/>
      <c r="C5" s="104"/>
      <c r="D5" s="104"/>
      <c r="E5" s="104"/>
    </row>
    <row r="6" spans="1:5" ht="15.75">
      <c r="A6" s="32"/>
      <c r="B6" s="3"/>
      <c r="C6" s="3"/>
      <c r="D6" s="3"/>
      <c r="E6" s="3"/>
    </row>
    <row r="7" spans="1:5" ht="15.75">
      <c r="A7" s="32"/>
      <c r="B7" s="3"/>
      <c r="C7" s="3"/>
      <c r="D7" s="3"/>
      <c r="E7" s="3"/>
    </row>
    <row r="8" spans="1:5" ht="15.75">
      <c r="A8" s="32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2" t="s">
        <v>58</v>
      </c>
      <c r="B11" s="3"/>
      <c r="C11" s="15">
        <v>663666.99</v>
      </c>
      <c r="D11" s="15"/>
      <c r="E11" s="15">
        <v>702296.67</v>
      </c>
    </row>
    <row r="12" spans="1:5" ht="15.75">
      <c r="A12" s="10"/>
      <c r="B12" s="3"/>
      <c r="C12" s="3"/>
      <c r="D12" s="3"/>
      <c r="E12" s="3"/>
    </row>
    <row r="13" spans="1:5" ht="15.75">
      <c r="A13" s="37" t="s">
        <v>40</v>
      </c>
      <c r="B13" s="3"/>
      <c r="C13" s="53"/>
      <c r="D13" s="53"/>
      <c r="E13" s="53"/>
    </row>
    <row r="14" spans="1:5" ht="15.75">
      <c r="A14" s="37" t="s">
        <v>33</v>
      </c>
      <c r="B14" s="3"/>
      <c r="C14" s="53">
        <v>2536.57</v>
      </c>
      <c r="D14" s="53"/>
      <c r="E14" s="53">
        <f>C14</f>
        <v>2536.57</v>
      </c>
    </row>
    <row r="15" spans="1:5" ht="15.75">
      <c r="A15" s="37" t="s">
        <v>25</v>
      </c>
      <c r="B15" s="3"/>
      <c r="C15" s="53">
        <v>6701.91</v>
      </c>
      <c r="D15" s="53"/>
      <c r="E15" s="53">
        <f>C15</f>
        <v>6701.91</v>
      </c>
    </row>
    <row r="16" spans="1:5" ht="15.75">
      <c r="A16" s="37" t="s">
        <v>34</v>
      </c>
      <c r="B16" s="3"/>
      <c r="C16" s="53">
        <v>-1224.49</v>
      </c>
      <c r="D16" s="53"/>
      <c r="E16" s="53">
        <f>C16</f>
        <v>-1224.49</v>
      </c>
    </row>
    <row r="17" spans="1:5" ht="15.75">
      <c r="A17" s="37" t="s">
        <v>41</v>
      </c>
      <c r="B17" s="3"/>
      <c r="C17" s="53">
        <f>-6701.91-1312.08</f>
        <v>-8013.99</v>
      </c>
      <c r="D17" s="53"/>
      <c r="E17" s="53">
        <f>C17</f>
        <v>-8013.99</v>
      </c>
    </row>
    <row r="18" spans="1:5" ht="15.75">
      <c r="A18" s="37" t="s">
        <v>37</v>
      </c>
      <c r="B18" s="3"/>
      <c r="C18" s="53"/>
      <c r="D18" s="53"/>
      <c r="E18" s="53"/>
    </row>
    <row r="19" spans="1:5" ht="15.75">
      <c r="A19" s="37" t="s">
        <v>9</v>
      </c>
      <c r="B19" s="3"/>
      <c r="C19" s="40"/>
      <c r="D19" s="53"/>
      <c r="E19" s="40">
        <v>2101.02</v>
      </c>
    </row>
    <row r="20" spans="1:5" ht="15.75">
      <c r="A20" s="10"/>
      <c r="B20" s="3"/>
      <c r="C20" s="39"/>
      <c r="D20" s="3"/>
      <c r="E20" s="39"/>
    </row>
    <row r="21" spans="1:5" ht="16.5" thickBot="1">
      <c r="A21" s="52" t="s">
        <v>62</v>
      </c>
      <c r="B21" s="3"/>
      <c r="C21" s="15">
        <f>SUM(C11:C19)</f>
        <v>663666.99</v>
      </c>
      <c r="D21" s="15"/>
      <c r="E21" s="54">
        <f>SUM(E11:E19)</f>
        <v>704397.6900000001</v>
      </c>
    </row>
    <row r="22" spans="1:5" ht="16.5" thickTop="1">
      <c r="A22" s="10"/>
      <c r="B22" s="3"/>
      <c r="C22" s="41"/>
      <c r="D22" s="3"/>
      <c r="E22" s="70"/>
    </row>
    <row r="23" spans="1:5" ht="15.75">
      <c r="A23" s="93"/>
      <c r="B23" s="3"/>
      <c r="C23" s="3"/>
      <c r="D23" s="3"/>
      <c r="E23" s="3"/>
    </row>
    <row r="24" ht="15.75">
      <c r="A24" s="93"/>
    </row>
  </sheetData>
  <sheetProtection password="C841" sheet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pans="1:9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spans="1:9" ht="15.75">
      <c r="A3" s="104" t="s">
        <v>10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5" t="s">
        <v>50</v>
      </c>
      <c r="B4" s="105"/>
      <c r="C4" s="105"/>
      <c r="D4" s="105"/>
      <c r="E4" s="105"/>
      <c r="F4" s="105"/>
      <c r="G4" s="105"/>
      <c r="H4" s="105"/>
      <c r="I4" s="105"/>
    </row>
    <row r="5" spans="1:9" ht="15.75">
      <c r="A5" s="104" t="s">
        <v>60</v>
      </c>
      <c r="B5" s="104"/>
      <c r="C5" s="104"/>
      <c r="D5" s="104"/>
      <c r="E5" s="104"/>
      <c r="F5" s="104"/>
      <c r="G5" s="104"/>
      <c r="H5" s="104"/>
      <c r="I5" s="104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52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7" t="s">
        <v>49</v>
      </c>
      <c r="B12" s="3"/>
      <c r="C12" s="88">
        <v>11527330.78</v>
      </c>
      <c r="D12" s="3"/>
      <c r="E12" s="74">
        <f>ROUND((C12/$C$15),4)</f>
        <v>1</v>
      </c>
      <c r="F12" s="3"/>
      <c r="G12" s="15">
        <v>12340812.69</v>
      </c>
      <c r="H12" s="3"/>
      <c r="I12" s="74">
        <f>ROUND((G12/G$15),4)</f>
        <v>1</v>
      </c>
    </row>
    <row r="13" spans="1:9" ht="15.75">
      <c r="A13" s="12" t="s">
        <v>53</v>
      </c>
      <c r="B13" s="3"/>
      <c r="C13" s="76">
        <f>SUM(C12:C12)</f>
        <v>11527330.78</v>
      </c>
      <c r="D13" s="3"/>
      <c r="E13" s="77">
        <f>SUM(E12)</f>
        <v>1</v>
      </c>
      <c r="F13" s="3"/>
      <c r="G13" s="76">
        <f>SUM(G12:G12)</f>
        <v>12340812.69</v>
      </c>
      <c r="H13" s="3"/>
      <c r="I13" s="77">
        <f>SUM(I12)</f>
        <v>1</v>
      </c>
    </row>
    <row r="14" spans="1:9" ht="15.75">
      <c r="A14" s="12"/>
      <c r="B14" s="3"/>
      <c r="C14" s="70"/>
      <c r="D14" s="3"/>
      <c r="E14" s="70"/>
      <c r="F14" s="3"/>
      <c r="G14" s="70"/>
      <c r="H14" s="3"/>
      <c r="I14" s="70"/>
    </row>
    <row r="15" spans="1:9" ht="16.5" thickBot="1">
      <c r="A15" s="12" t="s">
        <v>35</v>
      </c>
      <c r="B15" s="3"/>
      <c r="C15" s="89">
        <f>+C13</f>
        <v>11527330.78</v>
      </c>
      <c r="D15" s="69"/>
      <c r="E15" s="90">
        <f>+E13</f>
        <v>1</v>
      </c>
      <c r="F15" s="69"/>
      <c r="G15" s="89">
        <f>+G13</f>
        <v>12340812.69</v>
      </c>
      <c r="H15" s="69"/>
      <c r="I15" s="90">
        <f>+I13</f>
        <v>1</v>
      </c>
    </row>
    <row r="16" spans="1:9" ht="16.5" thickTop="1">
      <c r="A16" s="12"/>
      <c r="B16" s="3"/>
      <c r="C16" s="91"/>
      <c r="D16" s="69"/>
      <c r="E16" s="92"/>
      <c r="F16" s="69"/>
      <c r="G16" s="91"/>
      <c r="H16" s="69"/>
      <c r="I16" s="92"/>
    </row>
    <row r="17" spans="1:9" ht="15.75">
      <c r="A17" s="93"/>
      <c r="B17" s="3"/>
      <c r="C17" s="70"/>
      <c r="D17" s="3"/>
      <c r="E17" s="70"/>
      <c r="F17" s="3"/>
      <c r="G17" s="70"/>
      <c r="H17" s="3"/>
      <c r="I17" s="70"/>
    </row>
    <row r="18" spans="1:9" ht="15.75">
      <c r="A18" s="93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0" sqref="C30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31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5" t="s">
        <v>50</v>
      </c>
      <c r="B4" s="86"/>
      <c r="C4" s="86"/>
      <c r="D4" s="86"/>
      <c r="E4" s="86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7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2" t="s">
        <v>58</v>
      </c>
      <c r="B11" s="3"/>
      <c r="C11" s="15">
        <v>11527330.78</v>
      </c>
      <c r="D11" s="15"/>
      <c r="E11" s="15">
        <v>12304003.4</v>
      </c>
    </row>
    <row r="12" spans="1:5" ht="15.75">
      <c r="A12" s="10"/>
      <c r="B12" s="3"/>
      <c r="C12" s="3"/>
      <c r="D12" s="3"/>
      <c r="E12" s="3"/>
    </row>
    <row r="13" spans="1:5" ht="15.75">
      <c r="A13" s="37" t="s">
        <v>40</v>
      </c>
      <c r="B13" s="3"/>
      <c r="C13" s="53"/>
      <c r="D13" s="53"/>
      <c r="E13" s="53"/>
    </row>
    <row r="14" spans="1:5" ht="15.75">
      <c r="A14" s="37" t="s">
        <v>33</v>
      </c>
      <c r="B14" s="3"/>
      <c r="C14" s="53">
        <v>44439.83</v>
      </c>
      <c r="D14" s="53"/>
      <c r="E14" s="53">
        <f>C14</f>
        <v>44439.83</v>
      </c>
    </row>
    <row r="15" spans="1:5" ht="15.75">
      <c r="A15" s="37" t="s">
        <v>25</v>
      </c>
      <c r="B15" s="3"/>
      <c r="C15" s="53">
        <v>117415.31</v>
      </c>
      <c r="D15" s="53"/>
      <c r="E15" s="53">
        <f>C15</f>
        <v>117415.31</v>
      </c>
    </row>
    <row r="16" spans="1:5" ht="15.75">
      <c r="A16" s="37" t="s">
        <v>34</v>
      </c>
      <c r="B16" s="3"/>
      <c r="C16" s="53">
        <v>-21452.59</v>
      </c>
      <c r="D16" s="53"/>
      <c r="E16" s="53">
        <f>C16</f>
        <v>-21452.59</v>
      </c>
    </row>
    <row r="17" spans="1:5" ht="15.75">
      <c r="A17" s="37" t="s">
        <v>41</v>
      </c>
      <c r="B17" s="3"/>
      <c r="C17" s="53">
        <f>-117415.31-22987.24</f>
        <v>-140402.55</v>
      </c>
      <c r="D17" s="53"/>
      <c r="E17" s="53">
        <f>C17</f>
        <v>-140402.55</v>
      </c>
    </row>
    <row r="18" spans="1:5" ht="15.75">
      <c r="A18" s="37" t="s">
        <v>37</v>
      </c>
      <c r="B18" s="3"/>
      <c r="C18" s="53"/>
      <c r="D18" s="53"/>
      <c r="E18" s="53"/>
    </row>
    <row r="19" spans="1:5" ht="15.75">
      <c r="A19" s="37" t="s">
        <v>9</v>
      </c>
      <c r="B19" s="3"/>
      <c r="C19" s="40"/>
      <c r="D19" s="53"/>
      <c r="E19" s="40">
        <v>36809.29</v>
      </c>
    </row>
    <row r="20" spans="1:5" ht="15.75">
      <c r="A20" s="10"/>
      <c r="B20" s="3"/>
      <c r="C20" s="39"/>
      <c r="D20" s="3"/>
      <c r="E20" s="39"/>
    </row>
    <row r="21" spans="1:5" ht="16.5" thickBot="1">
      <c r="A21" s="52" t="s">
        <v>62</v>
      </c>
      <c r="B21" s="3"/>
      <c r="C21" s="15">
        <f>SUM(C11:C19)</f>
        <v>11527330.78</v>
      </c>
      <c r="D21" s="15"/>
      <c r="E21" s="54">
        <f>SUM(E11:E19)</f>
        <v>12340812.69</v>
      </c>
    </row>
    <row r="22" spans="1:5" ht="16.5" thickTop="1">
      <c r="A22" s="10"/>
      <c r="B22" s="3"/>
      <c r="C22" s="41"/>
      <c r="D22" s="3"/>
      <c r="E22" s="70"/>
    </row>
    <row r="23" spans="1:5" ht="15.75">
      <c r="A23" s="93"/>
      <c r="B23" s="3"/>
      <c r="C23" s="3"/>
      <c r="D23" s="3"/>
      <c r="E23" s="3"/>
    </row>
    <row r="24" ht="15.75">
      <c r="A24" s="93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msutech</cp:lastModifiedBy>
  <cp:lastPrinted>2020-01-02T16:54:59Z</cp:lastPrinted>
  <dcterms:created xsi:type="dcterms:W3CDTF">2004-04-01T22:13:20Z</dcterms:created>
  <dcterms:modified xsi:type="dcterms:W3CDTF">2020-01-02T16:56:16Z</dcterms:modified>
  <cp:category/>
  <cp:version/>
  <cp:contentType/>
  <cp:contentStatus/>
</cp:coreProperties>
</file>