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1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Inv.'!$A$1:$E$23</definedName>
    <definedName name="_xlnm.Print_Area" localSheetId="7">'Redwine Endw-TAMUS.'!$A$1:$I$19</definedName>
    <definedName name="_xlnm.Print_Area" localSheetId="1">'Summary Pooled Investments'!$A$1:$I$33</definedName>
  </definedNames>
  <calcPr fullCalcOnLoad="1"/>
</workbook>
</file>

<file path=xl/sharedStrings.xml><?xml version="1.0" encoding="utf-8"?>
<sst xmlns="http://schemas.openxmlformats.org/spreadsheetml/2006/main" count="159" uniqueCount="61">
  <si>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</si>
  <si>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</si>
  <si>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</si>
  <si>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</si>
  <si>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</si>
  <si>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</si>
  <si>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</si>
  <si>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</si>
  <si>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</si>
  <si>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</si>
  <si>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</si>
  <si>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</si>
  <si>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</si>
  <si>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</si>
  <si>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</si>
  <si>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</si>
  <si>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</si>
  <si>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</si>
  <si>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</si>
  <si>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</si>
  <si>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</si>
  <si>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</si>
  <si>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</si>
  <si>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</si>
  <si>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</si>
  <si>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</si>
  <si>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</si>
  <si>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</si>
  <si>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</si>
  <si>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</si>
  <si>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</si>
  <si>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</si>
  <si>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</si>
  <si>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</si>
  <si>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</si>
  <si>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</si>
  <si>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</si>
  <si>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</si>
  <si>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</si>
  <si>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</si>
  <si>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</si>
  <si>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</si>
  <si>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</si>
  <si>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</si>
  <si>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</si>
  <si>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</si>
  <si>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</si>
  <si>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</si>
  <si>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</si>
  <si>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</si>
  <si>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</si>
  <si>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</si>
  <si>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</si>
  <si>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</si>
  <si>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</si>
  <si>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TX Class</t>
  </si>
  <si>
    <t>Investment Assets - 05-31-16</t>
  </si>
  <si>
    <t>For the Fourth Quarter Ended August 31, 2016</t>
  </si>
  <si>
    <t>At August 31, 2016</t>
  </si>
  <si>
    <t>Investment Assets - 08-31-16</t>
  </si>
  <si>
    <t>For the Fourth Quarter Ended May 31,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</si>
</sst>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zoomScalePageLayoutView="0" workbookViewId="0" topLeftCell="A1">
      <selection activeCell="A26" sqref="A26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57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E32" sqref="E32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58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ROUND((C12/C$31),4)</f>
        <v>0.0019</v>
      </c>
      <c r="F12" s="101"/>
      <c r="G12" s="100">
        <v>187687.15</v>
      </c>
      <c r="H12" s="99"/>
      <c r="I12" s="102">
        <f>ROUND((G12/G$31),4)</f>
        <v>0.005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26507160.58</v>
      </c>
      <c r="D15" s="108"/>
      <c r="E15" s="102">
        <f>ROUND((C15/C$31),4)</f>
        <v>0.7167</v>
      </c>
      <c r="F15" s="108"/>
      <c r="G15" s="114">
        <v>26885690.21</v>
      </c>
      <c r="H15" s="108"/>
      <c r="I15" s="102">
        <f>ROUND((G15/G$31),4)</f>
        <v>0.7173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26577934.439999998</v>
      </c>
      <c r="D17" s="99"/>
      <c r="E17" s="102">
        <f>ROUND((C17/C$31),4)</f>
        <v>0.7186</v>
      </c>
      <c r="F17" s="99"/>
      <c r="G17" s="111">
        <f>+G12+G15</f>
        <v>27073377.36</v>
      </c>
      <c r="H17" s="99"/>
      <c r="I17" s="102">
        <f>ROUND((G17/G$31),4)</f>
        <v>0.7223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17</v>
      </c>
      <c r="B20" s="99"/>
      <c r="C20" s="99">
        <v>2004369.67</v>
      </c>
      <c r="D20" s="99"/>
      <c r="E20" s="105">
        <f>ROUND((C20/C$31),4)</f>
        <v>0.0542</v>
      </c>
      <c r="F20" s="99"/>
      <c r="G20" s="98">
        <f>+C20</f>
        <v>2004369.67</v>
      </c>
      <c r="H20" s="99"/>
      <c r="I20" s="105">
        <f>ROUND((G20/G$31),4)</f>
        <v>0.0535</v>
      </c>
      <c r="J20" s="124"/>
    </row>
    <row r="21" spans="1:10" s="104" customFormat="1" ht="15.75">
      <c r="A21" s="98" t="s">
        <v>18</v>
      </c>
      <c r="B21" s="99"/>
      <c r="C21" s="98">
        <v>3012876.23</v>
      </c>
      <c r="D21" s="99"/>
      <c r="E21" s="105">
        <f>ROUND((C21/C$31),4)</f>
        <v>0.0815</v>
      </c>
      <c r="F21" s="99"/>
      <c r="G21" s="98">
        <f>+C21</f>
        <v>3012876.23</v>
      </c>
      <c r="H21" s="99"/>
      <c r="I21" s="105">
        <f>ROUND((G21/G$31),4)</f>
        <v>0.0804</v>
      </c>
      <c r="J21" s="124"/>
    </row>
    <row r="22" spans="1:10" s="104" customFormat="1" ht="15.75">
      <c r="A22" s="98" t="s">
        <v>55</v>
      </c>
      <c r="B22" s="99"/>
      <c r="C22" s="98">
        <v>3015699.51</v>
      </c>
      <c r="D22" s="99"/>
      <c r="E22" s="105">
        <f>ROUND((C22/C$31),4)</f>
        <v>0.0815</v>
      </c>
      <c r="F22" s="99"/>
      <c r="G22" s="98">
        <f>+C22</f>
        <v>3015699.51</v>
      </c>
      <c r="H22" s="99"/>
      <c r="I22" s="105">
        <f>ROUND((G22/G$31),4)</f>
        <v>0.0805</v>
      </c>
      <c r="J22" s="124"/>
    </row>
    <row r="23" spans="1:9" ht="15.75">
      <c r="A23" s="33" t="s">
        <v>19</v>
      </c>
      <c r="B23" s="26"/>
      <c r="C23" s="109">
        <f>SUM(C20:C22)</f>
        <v>8032945.41</v>
      </c>
      <c r="D23" s="99"/>
      <c r="E23" s="110">
        <f>ROUND((C23/C$31),4)</f>
        <v>0.2172</v>
      </c>
      <c r="F23" s="99"/>
      <c r="G23" s="109">
        <f>SUM(G20:G22)</f>
        <v>8032945.41</v>
      </c>
      <c r="H23" s="26"/>
      <c r="I23" s="40">
        <f>ROUND((G23/G$31),4)-0.0001</f>
        <v>0.2142</v>
      </c>
    </row>
    <row r="24" spans="1:9" ht="15.75">
      <c r="A24" s="33"/>
      <c r="B24" s="26"/>
      <c r="C24" s="115"/>
      <c r="D24" s="99"/>
      <c r="E24" s="110"/>
      <c r="F24" s="99"/>
      <c r="G24" s="115"/>
      <c r="H24" s="26"/>
      <c r="I24" s="40"/>
    </row>
    <row r="25" spans="1:9" ht="15.75">
      <c r="A25" s="33" t="s">
        <v>20</v>
      </c>
      <c r="B25" s="26"/>
      <c r="C25" s="37">
        <f>C23+C17</f>
        <v>34610879.849999994</v>
      </c>
      <c r="D25" s="26"/>
      <c r="E25" s="38">
        <f>ROUND((C25/C$31),4)</f>
        <v>0.9358</v>
      </c>
      <c r="F25" s="26"/>
      <c r="G25" s="37">
        <f>G23+G17</f>
        <v>35106322.769999996</v>
      </c>
      <c r="H25" s="26"/>
      <c r="I25" s="38">
        <f>ROUND((G25/G$31),4)</f>
        <v>0.9366</v>
      </c>
    </row>
    <row r="26" spans="1:9" ht="15.75">
      <c r="A26" s="31"/>
      <c r="B26" s="26"/>
      <c r="C26" s="41"/>
      <c r="D26" s="26"/>
      <c r="E26" s="41"/>
      <c r="F26" s="26"/>
      <c r="G26" s="41"/>
      <c r="H26" s="26"/>
      <c r="I26" s="41"/>
    </row>
    <row r="27" spans="1:9" ht="15.75">
      <c r="A27" s="33" t="s">
        <v>21</v>
      </c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37" t="s">
        <v>22</v>
      </c>
      <c r="B28" s="26"/>
      <c r="C28" s="42">
        <v>2375460.44</v>
      </c>
      <c r="D28" s="26"/>
      <c r="E28" s="38">
        <f>ROUND((C28/C$31),4)</f>
        <v>0.0642</v>
      </c>
      <c r="F28" s="26"/>
      <c r="G28" s="37">
        <f>C28</f>
        <v>2375460.44</v>
      </c>
      <c r="H28" s="26"/>
      <c r="I28" s="38">
        <f>ROUND((G28/G$31),4)</f>
        <v>0.0634</v>
      </c>
    </row>
    <row r="29" spans="1:9" ht="15.75">
      <c r="A29" s="33" t="s">
        <v>23</v>
      </c>
      <c r="B29" s="26"/>
      <c r="C29" s="41"/>
      <c r="D29" s="26"/>
      <c r="E29" s="41"/>
      <c r="F29" s="26"/>
      <c r="G29" s="41"/>
      <c r="H29" s="26"/>
      <c r="I29" s="41"/>
    </row>
    <row r="30" spans="1:9" ht="15.75">
      <c r="A30" s="31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33" t="s">
        <v>24</v>
      </c>
      <c r="B31" s="26"/>
      <c r="C31" s="36">
        <f>C28+C23+C17</f>
        <v>36986340.29</v>
      </c>
      <c r="D31" s="36"/>
      <c r="E31" s="38">
        <f>E17+E23+E28</f>
        <v>1</v>
      </c>
      <c r="F31" s="36"/>
      <c r="G31" s="36">
        <f>G28+G23+G17</f>
        <v>37481783.21</v>
      </c>
      <c r="H31" s="26"/>
      <c r="I31" s="38">
        <f>I17+I23+I28+0.0001</f>
        <v>1.0000000000000002</v>
      </c>
    </row>
    <row r="32" spans="1:9" ht="16.5" thickTop="1">
      <c r="A32" s="31"/>
      <c r="B32" s="26"/>
      <c r="C32" s="43"/>
      <c r="D32" s="26"/>
      <c r="E32" s="43"/>
      <c r="F32" s="26"/>
      <c r="G32" s="43"/>
      <c r="H32" s="26"/>
      <c r="I32" s="43"/>
    </row>
    <row r="33" spans="1:9" ht="16.5" thickBot="1">
      <c r="A33" s="33" t="s">
        <v>25</v>
      </c>
      <c r="B33" s="26"/>
      <c r="C33" s="44">
        <f>(-0.0098+0.0342+0.1384)/3</f>
        <v>0.054266666666666664</v>
      </c>
      <c r="D33" s="26"/>
      <c r="E33" s="45"/>
      <c r="F33" s="26"/>
      <c r="G33" s="46"/>
      <c r="H33" s="26"/>
      <c r="I33" s="47"/>
    </row>
    <row r="34" spans="1:9" ht="16.5" thickTop="1">
      <c r="A34" s="31"/>
      <c r="B34" s="26"/>
      <c r="C34" s="48"/>
      <c r="D34" s="26"/>
      <c r="E34" s="49"/>
      <c r="F34" s="26"/>
      <c r="G34" s="50"/>
      <c r="H34" s="26"/>
      <c r="I34" s="47"/>
    </row>
    <row r="35" spans="3:7" ht="15.75">
      <c r="C35" s="97"/>
      <c r="G35" s="2"/>
    </row>
    <row r="36" spans="3:9" ht="15.75">
      <c r="C36" s="3"/>
      <c r="I36" s="1"/>
    </row>
    <row r="37" ht="15.75">
      <c r="I37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E24" sqref="E24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57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56</v>
      </c>
      <c r="B11" s="26"/>
      <c r="C11" s="36">
        <v>32514601</v>
      </c>
      <c r="D11" s="36"/>
      <c r="E11" s="36">
        <v>32420174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-8597955.31</v>
      </c>
      <c r="D13" s="59"/>
      <c r="E13" s="59">
        <f>C13</f>
        <v>-8597955.31</v>
      </c>
      <c r="F13" s="61"/>
    </row>
    <row r="14" spans="1:6" ht="15.75">
      <c r="A14" s="37" t="s">
        <v>7</v>
      </c>
      <c r="B14" s="26"/>
      <c r="C14" s="59">
        <v>199261.31</v>
      </c>
      <c r="D14" s="59"/>
      <c r="E14" s="59">
        <f>C14</f>
        <v>199261.31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f>34610879.85-34615907</f>
        <v>-5027.14999999851</v>
      </c>
      <c r="D16" s="59"/>
      <c r="E16" s="59">
        <f>C16</f>
        <v>-5027.14999999851</v>
      </c>
      <c r="F16" s="61"/>
    </row>
    <row r="17" spans="1:6" ht="15.75">
      <c r="A17" s="37" t="s">
        <v>8</v>
      </c>
      <c r="B17" s="26"/>
      <c r="C17" s="59">
        <v>10500000</v>
      </c>
      <c r="D17" s="59"/>
      <c r="E17" s="59">
        <f>C17</f>
        <v>10500000</v>
      </c>
      <c r="F17" s="61"/>
    </row>
    <row r="18" spans="1:6" ht="15.75">
      <c r="A18" s="37" t="s">
        <v>9</v>
      </c>
      <c r="B18" s="26"/>
      <c r="C18" s="42"/>
      <c r="D18" s="59"/>
      <c r="E18" s="42">
        <v>589869.77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59</v>
      </c>
      <c r="B20" s="26"/>
      <c r="C20" s="36">
        <f>SUM(C11:C18)</f>
        <v>34610879.849999994</v>
      </c>
      <c r="D20" s="36"/>
      <c r="E20" s="60">
        <f>SUM(E11:E18)</f>
        <v>35106322.62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J33" sqref="J33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4744545.39</v>
      </c>
      <c r="D13" s="12"/>
      <c r="E13" s="15">
        <f>ROUND((C13/C$29),4)</f>
        <v>0.642</v>
      </c>
      <c r="F13" s="12"/>
      <c r="G13" s="74">
        <v>5465045.48</v>
      </c>
      <c r="H13" s="4"/>
      <c r="I13" s="15">
        <f>ROUND((G13/G$29),4)</f>
        <v>0.6615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4744545.39</v>
      </c>
      <c r="D14" s="12"/>
      <c r="E14" s="21">
        <f>SUM(E13:E13)</f>
        <v>0.642</v>
      </c>
      <c r="F14" s="12"/>
      <c r="G14" s="78">
        <f>SUM(G13:G13)</f>
        <v>5465045.48</v>
      </c>
      <c r="H14" s="4"/>
      <c r="I14" s="21">
        <f>SUM(I13:I13)</f>
        <v>0.6615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293831.73</v>
      </c>
      <c r="D17" s="4"/>
      <c r="E17" s="15">
        <f>ROUND((C17/C$29),4)</f>
        <v>0.0398</v>
      </c>
      <c r="F17" s="4"/>
      <c r="G17" s="19">
        <v>296925.24</v>
      </c>
      <c r="H17" s="4"/>
      <c r="I17" s="15">
        <f>ROUND((G17/G$29),4)</f>
        <v>0.0359</v>
      </c>
      <c r="K17" s="56"/>
      <c r="L17" s="76"/>
      <c r="M17" s="56"/>
    </row>
    <row r="18" spans="1:13" ht="15.75">
      <c r="A18" s="13" t="s">
        <v>31</v>
      </c>
      <c r="B18" s="4"/>
      <c r="C18" s="4">
        <v>2054039.15</v>
      </c>
      <c r="D18" s="4"/>
      <c r="E18" s="15">
        <f>ROUND((C18/C$29),4)</f>
        <v>0.278</v>
      </c>
      <c r="F18" s="4"/>
      <c r="G18" s="4">
        <v>2108340.25</v>
      </c>
      <c r="H18" s="4"/>
      <c r="I18" s="15">
        <f>ROUND((G18/G$29),4)</f>
        <v>0.2552</v>
      </c>
      <c r="K18" s="76"/>
      <c r="L18" s="76"/>
      <c r="M18" s="77"/>
    </row>
    <row r="19" spans="1:13" ht="15.75">
      <c r="A19" s="13" t="s">
        <v>49</v>
      </c>
      <c r="B19" s="4"/>
      <c r="C19" s="4">
        <v>217719.62</v>
      </c>
      <c r="D19" s="4"/>
      <c r="E19" s="15">
        <f>ROUND((C19/C$29),4)</f>
        <v>0.0295</v>
      </c>
      <c r="F19" s="4"/>
      <c r="G19" s="4">
        <v>311403.44</v>
      </c>
      <c r="H19" s="4"/>
      <c r="I19" s="15">
        <f>ROUND((G19/G$29),4)</f>
        <v>0.0377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2565590.5</v>
      </c>
      <c r="D20" s="4"/>
      <c r="E20" s="21">
        <f>SUM(E17:E19)</f>
        <v>0.34730000000000005</v>
      </c>
      <c r="F20" s="4"/>
      <c r="G20" s="20">
        <f>SUM(G17:G19)</f>
        <v>2716668.93</v>
      </c>
      <c r="H20" s="4"/>
      <c r="I20" s="21">
        <f>SUM(I17:I18)</f>
        <v>0.29109999999999997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7310135.89</v>
      </c>
      <c r="D22" s="4"/>
      <c r="E22" s="14">
        <f>ROUND((C22/C$29),4)</f>
        <v>0.9892</v>
      </c>
      <c r="F22" s="4"/>
      <c r="G22" s="23">
        <f>+G14+G20</f>
        <v>8181714.41</v>
      </c>
      <c r="H22" s="4"/>
      <c r="I22" s="14">
        <f>ROUND((G22/G$29),4)</f>
        <v>0.9904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79550.45</v>
      </c>
      <c r="D26" s="4"/>
      <c r="E26" s="14">
        <f>ROUND((C26/C$29),4)</f>
        <v>0.0108</v>
      </c>
      <c r="F26" s="4"/>
      <c r="G26" s="13">
        <f>+C26</f>
        <v>79550.45</v>
      </c>
      <c r="H26" s="4"/>
      <c r="I26" s="14">
        <f>ROUND((G26/G$29),4)</f>
        <v>0.0096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79550.45</v>
      </c>
      <c r="D27" s="4"/>
      <c r="E27" s="18">
        <f>ROUND((C27/C$29),4)</f>
        <v>0.0108</v>
      </c>
      <c r="F27" s="4"/>
      <c r="G27" s="81">
        <f>SUM(G25:G26)</f>
        <v>79550.45</v>
      </c>
      <c r="H27" s="4"/>
      <c r="I27" s="18">
        <f>ROUND((G27/G$29),4)</f>
        <v>0.0096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7389686.34</v>
      </c>
      <c r="D29" s="12"/>
      <c r="E29" s="15">
        <f>+E27+E22</f>
        <v>1</v>
      </c>
      <c r="F29" s="12"/>
      <c r="G29" s="12">
        <f>+G27+G22</f>
        <v>8261264.86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57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56</v>
      </c>
      <c r="B11" s="26"/>
      <c r="C11" s="36">
        <v>7533604.48</v>
      </c>
      <c r="D11" s="36"/>
      <c r="E11" s="36">
        <v>8333491.48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-1057736.53</v>
      </c>
      <c r="D13" s="59"/>
      <c r="E13" s="59">
        <f aca="true" t="shared" si="0" ref="E13:E18">C13</f>
        <v>-1057736.53</v>
      </c>
    </row>
    <row r="14" spans="1:5" ht="15.75">
      <c r="A14" s="37" t="s">
        <v>34</v>
      </c>
      <c r="B14" s="26"/>
      <c r="C14" s="59">
        <f>49993.01+10185.09</f>
        <v>60178.100000000006</v>
      </c>
      <c r="D14" s="59"/>
      <c r="E14" s="59">
        <f t="shared" si="0"/>
        <v>60178.100000000006</v>
      </c>
    </row>
    <row r="15" spans="1:5" ht="15.75">
      <c r="A15" s="37" t="s">
        <v>26</v>
      </c>
      <c r="B15" s="26"/>
      <c r="C15" s="59">
        <v>70984.03</v>
      </c>
      <c r="D15" s="59"/>
      <c r="E15" s="59">
        <f t="shared" si="0"/>
        <v>70984.03</v>
      </c>
    </row>
    <row r="16" spans="1:5" ht="15.75">
      <c r="A16" s="37" t="s">
        <v>35</v>
      </c>
      <c r="B16" s="26"/>
      <c r="C16" s="59">
        <v>-10185.09</v>
      </c>
      <c r="D16" s="59"/>
      <c r="E16" s="59">
        <f t="shared" si="0"/>
        <v>-10185.09</v>
      </c>
    </row>
    <row r="17" spans="1:5" ht="15.75">
      <c r="A17" s="37" t="s">
        <v>43</v>
      </c>
      <c r="B17" s="26"/>
      <c r="C17" s="59">
        <v>-128267.66</v>
      </c>
      <c r="D17" s="59"/>
      <c r="E17" s="59">
        <f t="shared" si="0"/>
        <v>-128267.66</v>
      </c>
    </row>
    <row r="18" spans="1:5" ht="15.75">
      <c r="A18" s="37" t="s">
        <v>8</v>
      </c>
      <c r="B18" s="26"/>
      <c r="C18" s="59">
        <v>921108.57</v>
      </c>
      <c r="D18" s="59"/>
      <c r="E18" s="59">
        <f t="shared" si="0"/>
        <v>921108.57</v>
      </c>
    </row>
    <row r="19" spans="1:5" ht="15.75">
      <c r="A19" s="37" t="s">
        <v>9</v>
      </c>
      <c r="B19" s="26"/>
      <c r="C19" s="42"/>
      <c r="D19" s="59"/>
      <c r="E19" s="42">
        <v>71691.86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59</v>
      </c>
      <c r="B21" s="26"/>
      <c r="C21" s="36">
        <f>SUM(C11:C19)</f>
        <v>7389685.9</v>
      </c>
      <c r="D21" s="36"/>
      <c r="E21" s="60">
        <f>SUM(E11:E19)</f>
        <v>8261264.760000001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8" sqref="E18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410041.99</v>
      </c>
      <c r="D12" s="4"/>
      <c r="E12" s="14">
        <f>ROUND((C12/$C$15),4)</f>
        <v>1</v>
      </c>
      <c r="F12" s="4"/>
      <c r="G12" s="12">
        <v>398466.16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410041.99</v>
      </c>
      <c r="D13" s="4"/>
      <c r="E13" s="18">
        <f>SUM(E12)</f>
        <v>1</v>
      </c>
      <c r="F13" s="4"/>
      <c r="G13" s="81">
        <f>SUM(G12:G12)</f>
        <v>398466.16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410041.99</v>
      </c>
      <c r="D15" s="17"/>
      <c r="E15" s="93">
        <f>+E13</f>
        <v>1</v>
      </c>
      <c r="F15" s="17"/>
      <c r="G15" s="92">
        <f>+G13</f>
        <v>398466.16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57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410041.99</v>
      </c>
      <c r="D11" s="12"/>
      <c r="E11" s="12">
        <v>392217.65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1419.96</v>
      </c>
      <c r="D14" s="52"/>
      <c r="E14" s="52">
        <f>C14</f>
        <v>1419.96</v>
      </c>
    </row>
    <row r="15" spans="1:5" ht="15.75">
      <c r="A15" s="13" t="s">
        <v>26</v>
      </c>
      <c r="B15" s="4"/>
      <c r="C15" s="52">
        <v>3653.75</v>
      </c>
      <c r="D15" s="52"/>
      <c r="E15" s="52"/>
    </row>
    <row r="16" spans="1:5" ht="15.75">
      <c r="A16" s="13" t="s">
        <v>35</v>
      </c>
      <c r="B16" s="4"/>
      <c r="C16" s="52">
        <v>-473.32</v>
      </c>
      <c r="D16" s="52"/>
      <c r="E16" s="52">
        <f>C16</f>
        <v>-473.32</v>
      </c>
    </row>
    <row r="17" spans="1:5" ht="15.75">
      <c r="A17" s="13" t="s">
        <v>42</v>
      </c>
      <c r="B17" s="4"/>
      <c r="C17" s="52">
        <f>-3653.75-946.64</f>
        <v>-4600.39</v>
      </c>
      <c r="D17" s="52"/>
      <c r="E17" s="52">
        <f>C17</f>
        <v>-4600.39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v>9902.16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410041.99</v>
      </c>
      <c r="D21" s="12"/>
      <c r="E21" s="53">
        <f>SUM(E11:E19)</f>
        <v>398466.06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11516585.66</v>
      </c>
      <c r="D12" s="4"/>
      <c r="E12" s="14">
        <f>ROUND((C12/$C$15),4)</f>
        <v>1</v>
      </c>
      <c r="F12" s="4"/>
      <c r="G12" s="12">
        <v>11207508.22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11516585.66</v>
      </c>
      <c r="D13" s="4"/>
      <c r="E13" s="18">
        <f>SUM(E12)</f>
        <v>1</v>
      </c>
      <c r="F13" s="4"/>
      <c r="G13" s="81">
        <f>SUM(G12:G12)</f>
        <v>11207508.22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11516585.66</v>
      </c>
      <c r="D15" s="17"/>
      <c r="E15" s="93">
        <f>+E13</f>
        <v>1</v>
      </c>
      <c r="F15" s="17"/>
      <c r="G15" s="92">
        <f>+G13</f>
        <v>11207508.22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60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11516585.66</v>
      </c>
      <c r="D11" s="12"/>
      <c r="E11" s="12">
        <v>11031758.88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39938.76</v>
      </c>
      <c r="D14" s="52"/>
      <c r="E14" s="52">
        <f>C14</f>
        <v>39938.76</v>
      </c>
    </row>
    <row r="15" spans="1:5" ht="15.75">
      <c r="A15" s="13" t="s">
        <v>26</v>
      </c>
      <c r="B15" s="4"/>
      <c r="C15" s="52">
        <v>102767.55</v>
      </c>
      <c r="D15" s="52"/>
      <c r="E15" s="52">
        <f>C15</f>
        <v>102767.55</v>
      </c>
    </row>
    <row r="16" spans="1:5" ht="15.75">
      <c r="A16" s="13" t="s">
        <v>35</v>
      </c>
      <c r="B16" s="4"/>
      <c r="C16" s="52">
        <v>-13312.92</v>
      </c>
      <c r="D16" s="52"/>
      <c r="E16" s="52">
        <f>C16</f>
        <v>-13312.92</v>
      </c>
    </row>
    <row r="17" spans="1:5" ht="15.75">
      <c r="A17" s="13" t="s">
        <v>42</v>
      </c>
      <c r="B17" s="4"/>
      <c r="C17" s="52">
        <f>-102767.55-26625.84</f>
        <v>-129393.39</v>
      </c>
      <c r="D17" s="52"/>
      <c r="E17" s="52">
        <f>C17</f>
        <v>-129393.39</v>
      </c>
    </row>
    <row r="18" spans="1:5" ht="15.75">
      <c r="A18" s="13" t="s">
        <v>9</v>
      </c>
      <c r="B18" s="4"/>
      <c r="C18" s="24"/>
      <c r="D18" s="52"/>
      <c r="E18" s="24">
        <v>175749.34</v>
      </c>
    </row>
    <row r="19" spans="1:5" ht="15.75">
      <c r="A19" s="7"/>
      <c r="B19" s="4"/>
      <c r="C19" s="22"/>
      <c r="D19" s="4"/>
      <c r="E19" s="22"/>
    </row>
    <row r="20" spans="1:5" ht="16.5" thickBot="1">
      <c r="A20" s="51" t="s">
        <v>59</v>
      </c>
      <c r="B20" s="4"/>
      <c r="C20" s="12">
        <f>SUM(C11:C18)</f>
        <v>11516585.66</v>
      </c>
      <c r="D20" s="12"/>
      <c r="E20" s="53">
        <f>SUM(E11:E18)</f>
        <v>11207508.22</v>
      </c>
    </row>
    <row r="21" spans="1:5" ht="16.5" thickTop="1">
      <c r="A21" s="7"/>
      <c r="B21" s="4"/>
      <c r="C21" s="25"/>
      <c r="D21" s="4"/>
      <c r="E21" s="19"/>
    </row>
    <row r="22" spans="1:5" ht="15.75">
      <c r="A22" s="117"/>
      <c r="B22" s="4"/>
      <c r="C22" s="4"/>
      <c r="D22" s="4"/>
      <c r="E22" s="4"/>
    </row>
    <row r="23" ht="15.75">
      <c r="A23" s="117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Debbie Vaughn</cp:lastModifiedBy>
  <cp:lastPrinted>2016-09-26T21:46:38Z</cp:lastPrinted>
  <dcterms:created xsi:type="dcterms:W3CDTF">2004-04-01T22:13:20Z</dcterms:created>
  <dcterms:modified xsi:type="dcterms:W3CDTF">2016-09-28T20:38:19Z</dcterms:modified>
  <cp:category/>
  <cp:version/>
  <cp:contentType/>
  <cp:contentStatus/>
</cp:coreProperties>
</file>