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105" activeTab="1"/>
  </bookViews>
  <sheets>
    <sheet name="Cover" sheetId="1" r:id="rId1"/>
    <sheet name="Summary Pooled Investments" sheetId="2" r:id="rId2"/>
    <sheet name="Change in Inv." sheetId="3" r:id="rId3"/>
    <sheet name="Endowments-ANB" sheetId="4" r:id="rId4"/>
    <sheet name="ANB Endowments Change in Inv." sheetId="5" r:id="rId5"/>
    <sheet name="Endowments - TAMUS" sheetId="6" r:id="rId6"/>
    <sheet name="TAMUS Endowments Change in Inv." sheetId="7" r:id="rId7"/>
    <sheet name="Redwine Endw-TAMUS." sheetId="8" r:id="rId8"/>
    <sheet name="Redwine Endw Change in Inv." sheetId="9" r:id="rId9"/>
    <sheet name="Donohoo Endw-TAMUS" sheetId="10" r:id="rId10"/>
    <sheet name="Donohoo Endw Change in Inv" sheetId="11" r:id="rId11"/>
  </sheets>
  <definedNames>
    <definedName name="_xlnm.Print_Area" localSheetId="2">'Change in Inv.'!$A$1:$E$21</definedName>
    <definedName name="_xlnm.Print_Area" localSheetId="5">'Endowments - TAMUS'!$A$1:$I$20</definedName>
    <definedName name="_xlnm.Print_Area" localSheetId="3">'Endowments-ANB'!$A$1:$I$31</definedName>
    <definedName name="_xlnm.Print_Area" localSheetId="8">'Redwine Endw Change in Inv.'!$A$1:$E$24</definedName>
    <definedName name="_xlnm.Print_Area" localSheetId="7">'Redwine Endw-TAMUS.'!$A$1:$I$19</definedName>
    <definedName name="_xlnm.Print_Area" localSheetId="1">'Summary Pooled Investments'!$A$1:$I$33</definedName>
  </definedNames>
  <calcPr fullCalcOnLoad="1"/>
</workbook>
</file>

<file path=xl/sharedStrings.xml><?xml version="1.0" encoding="utf-8"?>
<sst xmlns="http://schemas.openxmlformats.org/spreadsheetml/2006/main" count="193" uniqueCount="61">
  <si>
    <t>Midwestern State University</t>
  </si>
  <si>
    <t>Statement of Changes in Investment Assets</t>
  </si>
  <si>
    <t>(Pooled Investments)</t>
  </si>
  <si>
    <t>Book</t>
  </si>
  <si>
    <t>Market</t>
  </si>
  <si>
    <t>Value</t>
  </si>
  <si>
    <t>Principal Payments received</t>
  </si>
  <si>
    <t>Investment Income</t>
  </si>
  <si>
    <t>Securities Purchased</t>
  </si>
  <si>
    <t>Changes in Net Unrealized Appreciation/(Depreciation)</t>
  </si>
  <si>
    <t>Summary of Investments</t>
  </si>
  <si>
    <t>%</t>
  </si>
  <si>
    <t>Long-term Securities:</t>
  </si>
  <si>
    <t>Equity Securities:</t>
  </si>
  <si>
    <t xml:space="preserve">   U.S. Common Stock</t>
  </si>
  <si>
    <t xml:space="preserve">          Total Long-term Securities</t>
  </si>
  <si>
    <t>Short-term Securities:</t>
  </si>
  <si>
    <t xml:space="preserve">     TexPool</t>
  </si>
  <si>
    <t xml:space="preserve">     Logic</t>
  </si>
  <si>
    <t xml:space="preserve">          Total Short-term Securities</t>
  </si>
  <si>
    <t xml:space="preserve">          Total Investment Assets</t>
  </si>
  <si>
    <t>Cash and Cash Equivalents:</t>
  </si>
  <si>
    <t xml:space="preserve">     Cash Held at State Treasury</t>
  </si>
  <si>
    <t xml:space="preserve">          Total Cash and Cash Equivalents</t>
  </si>
  <si>
    <t xml:space="preserve">          Total Cash and Investments</t>
  </si>
  <si>
    <t xml:space="preserve">          Total Rate of Return</t>
  </si>
  <si>
    <t>Realized Gain (Loss)</t>
  </si>
  <si>
    <t xml:space="preserve"> Total Fixed Income Securities</t>
  </si>
  <si>
    <t xml:space="preserve">      Goldman Sachs - Cash Equivalent</t>
  </si>
  <si>
    <t xml:space="preserve">  Total Equity Securities</t>
  </si>
  <si>
    <t xml:space="preserve">     U.S. Government Agencies</t>
  </si>
  <si>
    <t xml:space="preserve">     Corporate Bonds &amp; Notes</t>
  </si>
  <si>
    <t>Unaudited</t>
  </si>
  <si>
    <t>(MSU Endowments at American Natl. Bank Trust Dept.)</t>
  </si>
  <si>
    <t xml:space="preserve">Investment Income </t>
  </si>
  <si>
    <t>Management Fees</t>
  </si>
  <si>
    <t>Total Investments</t>
  </si>
  <si>
    <t>Other Securities:</t>
  </si>
  <si>
    <t xml:space="preserve">Securities Purchased and Funds Transferred </t>
  </si>
  <si>
    <t xml:space="preserve">     Texas A&amp;M System Investment Pool</t>
  </si>
  <si>
    <t xml:space="preserve">      U.S. Dollars</t>
  </si>
  <si>
    <t>Principal Payments Received</t>
  </si>
  <si>
    <t>Distributions and Other</t>
  </si>
  <si>
    <t xml:space="preserve">Distributions and Other </t>
  </si>
  <si>
    <t>Long-term Investment Pools</t>
  </si>
  <si>
    <t>Wichita Falls, Texas</t>
  </si>
  <si>
    <t>(Unaudited)</t>
  </si>
  <si>
    <t>Quarterly Investment Report</t>
  </si>
  <si>
    <t xml:space="preserve">    Common Stock, Mutual Funds and ETFs</t>
  </si>
  <si>
    <t xml:space="preserve">     Real Estate Investment Trusts (REIT)</t>
  </si>
  <si>
    <t xml:space="preserve">    Texas A&amp;M System Endowment Pool</t>
  </si>
  <si>
    <t>(Redwine Quasi-Endowment Invested with the Texas A&amp;M University System)</t>
  </si>
  <si>
    <t>(MSU Endowments Invested with the Texas A&amp;M University System)</t>
  </si>
  <si>
    <t>Long-term Investment Pools:</t>
  </si>
  <si>
    <t xml:space="preserve">  Total Long-term Investments</t>
  </si>
  <si>
    <t xml:space="preserve">     Texas CLASS</t>
  </si>
  <si>
    <t>Investment Assets - 11-30-18</t>
  </si>
  <si>
    <t>For the Second Quarter Ended February 28, 2019</t>
  </si>
  <si>
    <t>At February 28, 2019</t>
  </si>
  <si>
    <t>Investment Assets - 02-28-19</t>
  </si>
  <si>
    <t>(Donohoo Quasi-Endowment Invested with the Texas A&amp;M University System)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</si>
</sst>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%"/>
    <numFmt numFmtId="166" formatCode="0.0000%"/>
    <numFmt numFmtId="167" formatCode="#,##0.0000"/>
    <numFmt numFmtId="168" formatCode="#,##0.000"/>
    <numFmt numFmtId="169" formatCode="0.00000%"/>
    <numFmt numFmtId="170" formatCode="[$-409]dddd\,\ mmmm\ dd\,\ yyyy"/>
    <numFmt numFmtId="171" formatCode="[$-409]h:mm:ss\ AM/PM"/>
    <numFmt numFmtId="172" formatCode="_(* #,##0.0_);_(* \(#,##0.0\);_(* &quot;-&quot;?_);_(@_)"/>
    <numFmt numFmtId="173" formatCode="#,##0.0"/>
    <numFmt numFmtId="174" formatCode="&quot;$&quot;#,##0.00"/>
  </numFmts>
  <fonts count="48">
    <font>
      <sz val="12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u val="single"/>
      <sz val="12"/>
      <name val="Calibri"/>
      <family val="2"/>
    </font>
    <font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58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8">
    <xf numFmtId="3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168" fontId="0" fillId="0" borderId="0" xfId="0" applyNumberFormat="1" applyFont="1" applyAlignment="1" applyProtection="1">
      <alignment/>
      <protection locked="0"/>
    </xf>
    <xf numFmtId="10" fontId="0" fillId="0" borderId="0" xfId="0" applyNumberFormat="1" applyAlignment="1" applyProtection="1">
      <alignment/>
      <protection locked="0"/>
    </xf>
    <xf numFmtId="3" fontId="7" fillId="0" borderId="0" xfId="0" applyNumberFormat="1" applyFont="1" applyAlignment="1" applyProtection="1">
      <alignment/>
      <protection locked="0"/>
    </xf>
    <xf numFmtId="3" fontId="8" fillId="0" borderId="0" xfId="0" applyFont="1" applyAlignment="1">
      <alignment horizontal="centerContinuous"/>
    </xf>
    <xf numFmtId="3" fontId="7" fillId="0" borderId="0" xfId="0" applyFont="1" applyAlignment="1">
      <alignment horizontal="centerContinuous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0" fontId="7" fillId="0" borderId="10" xfId="0" applyNumberFormat="1" applyFont="1" applyBorder="1" applyAlignment="1">
      <alignment/>
    </xf>
    <xf numFmtId="10" fontId="7" fillId="0" borderId="0" xfId="0" applyNumberFormat="1" applyFont="1" applyAlignment="1">
      <alignment/>
    </xf>
    <xf numFmtId="10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 applyProtection="1">
      <alignment/>
      <protection locked="0"/>
    </xf>
    <xf numFmtId="10" fontId="7" fillId="0" borderId="11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10" fontId="7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10" xfId="0" applyNumberFormat="1" applyFont="1" applyBorder="1" applyAlignment="1" applyProtection="1">
      <alignment/>
      <protection locked="0"/>
    </xf>
    <xf numFmtId="41" fontId="7" fillId="0" borderId="0" xfId="0" applyNumberFormat="1" applyFont="1" applyAlignment="1">
      <alignment/>
    </xf>
    <xf numFmtId="3" fontId="7" fillId="0" borderId="13" xfId="0" applyNumberFormat="1" applyFont="1" applyBorder="1" applyAlignment="1">
      <alignment/>
    </xf>
    <xf numFmtId="3" fontId="7" fillId="0" borderId="0" xfId="0" applyNumberFormat="1" applyFont="1" applyAlignment="1" applyProtection="1">
      <alignment/>
      <protection locked="0"/>
    </xf>
    <xf numFmtId="3" fontId="8" fillId="0" borderId="0" xfId="0" applyFont="1" applyAlignment="1">
      <alignment horizontal="centerContinuous"/>
    </xf>
    <xf numFmtId="3" fontId="7" fillId="0" borderId="0" xfId="0" applyFont="1" applyAlignment="1">
      <alignment horizontal="centerContinuous"/>
    </xf>
    <xf numFmtId="3" fontId="8" fillId="33" borderId="0" xfId="0" applyFont="1" applyFill="1" applyAlignment="1">
      <alignment horizontal="centerContinuous"/>
    </xf>
    <xf numFmtId="3" fontId="7" fillId="33" borderId="0" xfId="0" applyFont="1" applyFill="1" applyAlignment="1">
      <alignment horizontal="centerContinuous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0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10" fontId="7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3" fontId="7" fillId="0" borderId="13" xfId="0" applyNumberFormat="1" applyFont="1" applyBorder="1" applyAlignment="1">
      <alignment/>
    </xf>
    <xf numFmtId="10" fontId="7" fillId="0" borderId="0" xfId="0" applyNumberFormat="1" applyFont="1" applyAlignment="1">
      <alignment horizontal="center"/>
    </xf>
    <xf numFmtId="10" fontId="7" fillId="0" borderId="0" xfId="0" applyNumberFormat="1" applyFont="1" applyAlignment="1" applyProtection="1">
      <alignment/>
      <protection locked="0"/>
    </xf>
    <xf numFmtId="168" fontId="7" fillId="0" borderId="0" xfId="0" applyNumberFormat="1" applyFont="1" applyAlignment="1" applyProtection="1">
      <alignment/>
      <protection locked="0"/>
    </xf>
    <xf numFmtId="43" fontId="7" fillId="0" borderId="0" xfId="0" applyNumberFormat="1" applyFont="1" applyAlignment="1" applyProtection="1">
      <alignment/>
      <protection locked="0"/>
    </xf>
    <xf numFmtId="10" fontId="7" fillId="0" borderId="13" xfId="0" applyNumberFormat="1" applyFont="1" applyBorder="1" applyAlignment="1">
      <alignment/>
    </xf>
    <xf numFmtId="165" fontId="7" fillId="0" borderId="0" xfId="0" applyNumberFormat="1" applyFont="1" applyAlignment="1" applyProtection="1">
      <alignment/>
      <protection locked="0"/>
    </xf>
    <xf numFmtId="167" fontId="7" fillId="0" borderId="0" xfId="0" applyNumberFormat="1" applyFont="1" applyAlignment="1" applyProtection="1">
      <alignment/>
      <protection locked="0"/>
    </xf>
    <xf numFmtId="3" fontId="8" fillId="0" borderId="0" xfId="0" applyNumberFormat="1" applyFont="1" applyAlignment="1">
      <alignment horizontal="left"/>
    </xf>
    <xf numFmtId="41" fontId="7" fillId="0" borderId="0" xfId="0" applyNumberFormat="1" applyFont="1" applyAlignment="1" applyProtection="1">
      <alignment/>
      <protection locked="0"/>
    </xf>
    <xf numFmtId="164" fontId="7" fillId="0" borderId="14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 applyProtection="1">
      <alignment/>
      <protection locked="0"/>
    </xf>
    <xf numFmtId="3" fontId="10" fillId="0" borderId="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8" fillId="0" borderId="0" xfId="0" applyNumberFormat="1" applyFont="1" applyAlignment="1">
      <alignment horizontal="left"/>
    </xf>
    <xf numFmtId="41" fontId="7" fillId="0" borderId="0" xfId="0" applyNumberFormat="1" applyFont="1" applyAlignment="1" applyProtection="1">
      <alignment/>
      <protection locked="0"/>
    </xf>
    <xf numFmtId="164" fontId="7" fillId="0" borderId="14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 applyProtection="1">
      <alignment/>
      <protection locked="0"/>
    </xf>
    <xf numFmtId="3" fontId="10" fillId="0" borderId="13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8" fillId="34" borderId="0" xfId="0" applyFont="1" applyFill="1" applyAlignment="1">
      <alignment horizontal="centerContinuous"/>
    </xf>
    <xf numFmtId="3" fontId="7" fillId="34" borderId="0" xfId="0" applyFont="1" applyFill="1" applyAlignment="1">
      <alignment horizontal="centerContinuous"/>
    </xf>
    <xf numFmtId="3" fontId="7" fillId="35" borderId="0" xfId="0" applyNumberFormat="1" applyFont="1" applyFill="1" applyAlignment="1">
      <alignment/>
    </xf>
    <xf numFmtId="3" fontId="10" fillId="0" borderId="0" xfId="0" applyFont="1" applyAlignment="1">
      <alignment horizontal="centerContinuous"/>
    </xf>
    <xf numFmtId="3" fontId="11" fillId="0" borderId="0" xfId="0" applyNumberFormat="1" applyFont="1" applyAlignment="1">
      <alignment horizontal="center"/>
    </xf>
    <xf numFmtId="3" fontId="12" fillId="0" borderId="0" xfId="0" applyNumberFormat="1" applyFont="1" applyAlignment="1">
      <alignment/>
    </xf>
    <xf numFmtId="3" fontId="12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/>
    </xf>
    <xf numFmtId="5" fontId="7" fillId="0" borderId="0" xfId="0" applyNumberFormat="1" applyFont="1" applyAlignment="1">
      <alignment/>
    </xf>
    <xf numFmtId="164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 applyProtection="1">
      <alignment/>
      <protection locked="0"/>
    </xf>
    <xf numFmtId="10" fontId="10" fillId="0" borderId="0" xfId="0" applyNumberFormat="1" applyFont="1" applyBorder="1" applyAlignment="1">
      <alignment/>
    </xf>
    <xf numFmtId="41" fontId="7" fillId="0" borderId="12" xfId="0" applyNumberFormat="1" applyFont="1" applyBorder="1" applyAlignment="1">
      <alignment/>
    </xf>
    <xf numFmtId="164" fontId="7" fillId="0" borderId="12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10" fontId="10" fillId="0" borderId="0" xfId="0" applyNumberFormat="1" applyFont="1" applyBorder="1" applyAlignment="1">
      <alignment horizontal="center"/>
    </xf>
    <xf numFmtId="10" fontId="10" fillId="0" borderId="0" xfId="0" applyNumberFormat="1" applyFont="1" applyAlignment="1" applyProtection="1">
      <alignment/>
      <protection locked="0"/>
    </xf>
    <xf numFmtId="168" fontId="10" fillId="0" borderId="0" xfId="0" applyNumberFormat="1" applyFont="1" applyAlignment="1" applyProtection="1">
      <alignment/>
      <protection locked="0"/>
    </xf>
    <xf numFmtId="43" fontId="10" fillId="0" borderId="0" xfId="0" applyNumberFormat="1" applyFont="1" applyAlignment="1" applyProtection="1">
      <alignment/>
      <protection locked="0"/>
    </xf>
    <xf numFmtId="168" fontId="10" fillId="0" borderId="0" xfId="0" applyNumberFormat="1" applyFont="1" applyBorder="1" applyAlignment="1" applyProtection="1">
      <alignment/>
      <protection locked="0"/>
    </xf>
    <xf numFmtId="43" fontId="10" fillId="0" borderId="0" xfId="0" applyNumberFormat="1" applyFont="1" applyBorder="1" applyAlignment="1" applyProtection="1">
      <alignment/>
      <protection locked="0"/>
    </xf>
    <xf numFmtId="167" fontId="10" fillId="0" borderId="0" xfId="0" applyNumberFormat="1" applyFont="1" applyAlignment="1" applyProtection="1">
      <alignment/>
      <protection locked="0"/>
    </xf>
    <xf numFmtId="167" fontId="10" fillId="0" borderId="0" xfId="0" applyNumberFormat="1" applyFont="1" applyBorder="1" applyAlignment="1" applyProtection="1">
      <alignment/>
      <protection locked="0"/>
    </xf>
    <xf numFmtId="4" fontId="10" fillId="0" borderId="0" xfId="0" applyNumberFormat="1" applyFont="1" applyAlignment="1" applyProtection="1">
      <alignment/>
      <protection locked="0"/>
    </xf>
    <xf numFmtId="4" fontId="10" fillId="0" borderId="0" xfId="0" applyNumberFormat="1" applyFont="1" applyBorder="1" applyAlignment="1" applyProtection="1">
      <alignment/>
      <protection locked="0"/>
    </xf>
    <xf numFmtId="164" fontId="7" fillId="0" borderId="14" xfId="0" applyNumberFormat="1" applyFont="1" applyBorder="1" applyAlignment="1" applyProtection="1">
      <alignment/>
      <protection locked="0"/>
    </xf>
    <xf numFmtId="10" fontId="7" fillId="0" borderId="14" xfId="0" applyNumberFormat="1" applyFont="1" applyBorder="1" applyAlignment="1" applyProtection="1">
      <alignment/>
      <protection locked="0"/>
    </xf>
    <xf numFmtId="3" fontId="8" fillId="34" borderId="0" xfId="0" applyFont="1" applyFill="1" applyAlignment="1">
      <alignment horizontal="centerContinuous"/>
    </xf>
    <xf numFmtId="3" fontId="7" fillId="34" borderId="0" xfId="0" applyFont="1" applyFill="1" applyAlignment="1">
      <alignment horizontal="centerContinuous"/>
    </xf>
    <xf numFmtId="3" fontId="7" fillId="35" borderId="0" xfId="0" applyNumberFormat="1" applyFont="1" applyFill="1" applyAlignment="1">
      <alignment/>
    </xf>
    <xf numFmtId="10" fontId="0" fillId="0" borderId="0" xfId="0" applyNumberFormat="1" applyFont="1" applyAlignment="1" applyProtection="1">
      <alignment/>
      <protection locked="0"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Alignment="1" applyProtection="1">
      <alignment/>
      <protection locked="0"/>
    </xf>
    <xf numFmtId="164" fontId="7" fillId="0" borderId="10" xfId="0" applyNumberFormat="1" applyFont="1" applyFill="1" applyBorder="1" applyAlignment="1">
      <alignment/>
    </xf>
    <xf numFmtId="164" fontId="7" fillId="0" borderId="0" xfId="0" applyNumberFormat="1" applyFont="1" applyFill="1" applyAlignment="1">
      <alignment/>
    </xf>
    <xf numFmtId="10" fontId="7" fillId="0" borderId="10" xfId="0" applyNumberFormat="1" applyFont="1" applyFill="1" applyBorder="1" applyAlignment="1">
      <alignment/>
    </xf>
    <xf numFmtId="39" fontId="0" fillId="0" borderId="0" xfId="0" applyNumberFormat="1" applyFill="1" applyAlignment="1">
      <alignment/>
    </xf>
    <xf numFmtId="3" fontId="0" fillId="0" borderId="0" xfId="0" applyNumberFormat="1" applyFont="1" applyFill="1" applyAlignment="1" applyProtection="1">
      <alignment/>
      <protection locked="0"/>
    </xf>
    <xf numFmtId="10" fontId="7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10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 applyProtection="1">
      <alignment/>
      <protection locked="0"/>
    </xf>
    <xf numFmtId="3" fontId="7" fillId="0" borderId="12" xfId="0" applyNumberFormat="1" applyFont="1" applyFill="1" applyBorder="1" applyAlignment="1">
      <alignment/>
    </xf>
    <xf numFmtId="10" fontId="7" fillId="0" borderId="12" xfId="0" applyNumberFormat="1" applyFont="1" applyFill="1" applyBorder="1" applyAlignment="1">
      <alignment/>
    </xf>
    <xf numFmtId="3" fontId="7" fillId="0" borderId="10" xfId="0" applyNumberFormat="1" applyFont="1" applyFill="1" applyBorder="1" applyAlignment="1" applyProtection="1">
      <alignment/>
      <protection locked="0"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164" fontId="7" fillId="0" borderId="0" xfId="0" applyNumberFormat="1" applyFont="1" applyAlignment="1" applyProtection="1">
      <alignment/>
      <protection locked="0"/>
    </xf>
    <xf numFmtId="3" fontId="13" fillId="0" borderId="0" xfId="0" applyNumberFormat="1" applyFont="1" applyAlignment="1" applyProtection="1">
      <alignment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0" fontId="7" fillId="0" borderId="0" xfId="0" applyNumberFormat="1" applyFont="1" applyBorder="1" applyAlignment="1" applyProtection="1">
      <alignment/>
      <protection locked="0"/>
    </xf>
    <xf numFmtId="0" fontId="0" fillId="0" borderId="0" xfId="0" applyNumberFormat="1" applyAlignment="1">
      <alignment/>
    </xf>
    <xf numFmtId="3" fontId="7" fillId="0" borderId="0" xfId="0" applyNumberFormat="1" applyFont="1" applyFill="1" applyAlignment="1">
      <alignment/>
    </xf>
    <xf numFmtId="2" fontId="0" fillId="0" borderId="0" xfId="0" applyNumberFormat="1" applyFont="1" applyAlignment="1" applyProtection="1">
      <alignment/>
      <protection locked="0"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Alignment="1" applyProtection="1">
      <alignment/>
      <protection locked="0"/>
    </xf>
    <xf numFmtId="0" fontId="8" fillId="0" borderId="0" xfId="0" applyNumberFormat="1" applyFont="1" applyAlignment="1">
      <alignment horizontal="center"/>
    </xf>
    <xf numFmtId="3" fontId="8" fillId="0" borderId="0" xfId="0" applyFont="1" applyAlignment="1">
      <alignment horizontal="center"/>
    </xf>
    <xf numFmtId="3" fontId="8" fillId="34" borderId="0" xfId="0" applyFont="1" applyFill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J25"/>
  <sheetViews>
    <sheetView zoomScalePageLayoutView="0" workbookViewId="0" topLeftCell="A10">
      <selection activeCell="E18" sqref="E18"/>
    </sheetView>
  </sheetViews>
  <sheetFormatPr defaultColWidth="9.00390625" defaultRowHeight="15.75"/>
  <cols>
    <col min="1" max="16384" width="9.00390625" style="120" customWidth="1"/>
  </cols>
  <sheetData>
    <row r="8" spans="1:10" ht="15.75">
      <c r="A8" s="125" t="s">
        <v>0</v>
      </c>
      <c r="B8" s="125"/>
      <c r="C8" s="125"/>
      <c r="D8" s="125"/>
      <c r="E8" s="125"/>
      <c r="F8" s="125"/>
      <c r="G8" s="125"/>
      <c r="H8" s="125"/>
      <c r="I8" s="125"/>
      <c r="J8" s="125"/>
    </row>
    <row r="9" spans="1:10" ht="15.75">
      <c r="A9" s="125" t="s">
        <v>45</v>
      </c>
      <c r="B9" s="125"/>
      <c r="C9" s="125"/>
      <c r="D9" s="125"/>
      <c r="E9" s="125"/>
      <c r="F9" s="125"/>
      <c r="G9" s="125"/>
      <c r="H9" s="125"/>
      <c r="I9" s="125"/>
      <c r="J9" s="125"/>
    </row>
    <row r="23" spans="1:10" ht="15.75">
      <c r="A23" s="125" t="s">
        <v>47</v>
      </c>
      <c r="B23" s="125"/>
      <c r="C23" s="125"/>
      <c r="D23" s="125"/>
      <c r="E23" s="125"/>
      <c r="F23" s="125"/>
      <c r="G23" s="125"/>
      <c r="H23" s="125"/>
      <c r="I23" s="125"/>
      <c r="J23" s="125"/>
    </row>
    <row r="24" spans="1:10" ht="15.75">
      <c r="A24" s="125" t="s">
        <v>46</v>
      </c>
      <c r="B24" s="125"/>
      <c r="C24" s="125"/>
      <c r="D24" s="125"/>
      <c r="E24" s="125"/>
      <c r="F24" s="125"/>
      <c r="G24" s="125"/>
      <c r="H24" s="125"/>
      <c r="I24" s="125"/>
      <c r="J24" s="125"/>
    </row>
    <row r="25" spans="1:10" ht="15.75">
      <c r="A25" s="125" t="s">
        <v>57</v>
      </c>
      <c r="B25" s="125"/>
      <c r="C25" s="125"/>
      <c r="D25" s="125"/>
      <c r="E25" s="125"/>
      <c r="F25" s="125"/>
      <c r="G25" s="125"/>
      <c r="H25" s="125"/>
      <c r="I25" s="125"/>
      <c r="J25" s="125"/>
    </row>
  </sheetData>
  <sheetProtection password="C841" sheet="1" scenarios="1" selectLockedCells="1" selectUnlockedCells="1"/>
  <mergeCells count="5">
    <mergeCell ref="A8:J8"/>
    <mergeCell ref="A9:J9"/>
    <mergeCell ref="A23:J23"/>
    <mergeCell ref="A24:J24"/>
    <mergeCell ref="A25:J25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C30" sqref="C30"/>
    </sheetView>
  </sheetViews>
  <sheetFormatPr defaultColWidth="9.00390625" defaultRowHeight="15.75"/>
  <cols>
    <col min="1" max="1" width="30.75390625" style="55" customWidth="1"/>
    <col min="2" max="2" width="1.75390625" style="55" customWidth="1"/>
    <col min="3" max="3" width="12.75390625" style="55" customWidth="1"/>
    <col min="4" max="4" width="1.75390625" style="55" customWidth="1"/>
    <col min="5" max="5" width="9.00390625" style="55" customWidth="1"/>
    <col min="6" max="6" width="1.75390625" style="55" customWidth="1"/>
    <col min="7" max="7" width="12.75390625" style="55" customWidth="1"/>
    <col min="8" max="8" width="1.75390625" style="55" customWidth="1"/>
    <col min="9" max="9" width="9.625" style="55" customWidth="1"/>
    <col min="10" max="16384" width="9.00390625" style="55" customWidth="1"/>
  </cols>
  <sheetData>
    <row r="1" spans="1:9" ht="15.75">
      <c r="A1" s="4" t="s">
        <v>32</v>
      </c>
      <c r="B1" s="4"/>
      <c r="C1" s="4"/>
      <c r="D1" s="4"/>
      <c r="E1" s="4"/>
      <c r="F1" s="4"/>
      <c r="G1" s="4"/>
      <c r="H1" s="4"/>
      <c r="I1" s="4"/>
    </row>
    <row r="2" spans="1:9" ht="15.75">
      <c r="A2" s="126" t="s">
        <v>0</v>
      </c>
      <c r="B2" s="126"/>
      <c r="C2" s="126"/>
      <c r="D2" s="126"/>
      <c r="E2" s="126"/>
      <c r="F2" s="126"/>
      <c r="G2" s="126"/>
      <c r="H2" s="126"/>
      <c r="I2" s="126"/>
    </row>
    <row r="3" spans="1:9" ht="15.75">
      <c r="A3" s="126" t="s">
        <v>10</v>
      </c>
      <c r="B3" s="126"/>
      <c r="C3" s="126"/>
      <c r="D3" s="126"/>
      <c r="E3" s="126"/>
      <c r="F3" s="126"/>
      <c r="G3" s="126"/>
      <c r="H3" s="126"/>
      <c r="I3" s="126"/>
    </row>
    <row r="4" spans="1:9" ht="15.75">
      <c r="A4" s="127" t="s">
        <v>60</v>
      </c>
      <c r="B4" s="127"/>
      <c r="C4" s="127"/>
      <c r="D4" s="127"/>
      <c r="E4" s="127"/>
      <c r="F4" s="127"/>
      <c r="G4" s="127"/>
      <c r="H4" s="127"/>
      <c r="I4" s="127"/>
    </row>
    <row r="5" spans="1:9" ht="15.75">
      <c r="A5" s="126" t="s">
        <v>58</v>
      </c>
      <c r="B5" s="126"/>
      <c r="C5" s="126"/>
      <c r="D5" s="126"/>
      <c r="E5" s="126"/>
      <c r="F5" s="126"/>
      <c r="G5" s="126"/>
      <c r="H5" s="126"/>
      <c r="I5" s="126"/>
    </row>
    <row r="6" spans="1:9" ht="15.75">
      <c r="A6" s="7"/>
      <c r="B6" s="4"/>
      <c r="C6" s="4"/>
      <c r="D6" s="4"/>
      <c r="E6" s="4"/>
      <c r="F6" s="4"/>
      <c r="G6" s="4"/>
      <c r="H6" s="4"/>
      <c r="I6" s="4"/>
    </row>
    <row r="7" spans="1:9" ht="15.75">
      <c r="A7" s="7"/>
      <c r="B7" s="4"/>
      <c r="C7" s="4"/>
      <c r="D7" s="4"/>
      <c r="E7" s="4"/>
      <c r="F7" s="4"/>
      <c r="G7" s="4"/>
      <c r="H7" s="4"/>
      <c r="I7" s="4"/>
    </row>
    <row r="8" spans="1:9" ht="15.75">
      <c r="A8" s="7"/>
      <c r="B8" s="4"/>
      <c r="C8" s="8" t="s">
        <v>3</v>
      </c>
      <c r="D8" s="9"/>
      <c r="E8" s="9"/>
      <c r="F8" s="9"/>
      <c r="G8" s="8" t="s">
        <v>4</v>
      </c>
      <c r="H8" s="4"/>
      <c r="I8" s="4"/>
    </row>
    <row r="9" spans="1:9" ht="15.75">
      <c r="A9" s="7"/>
      <c r="B9" s="4"/>
      <c r="C9" s="10" t="s">
        <v>5</v>
      </c>
      <c r="D9" s="11"/>
      <c r="E9" s="10" t="s">
        <v>11</v>
      </c>
      <c r="F9" s="11"/>
      <c r="G9" s="10" t="s">
        <v>5</v>
      </c>
      <c r="H9" s="4"/>
      <c r="I9" s="8" t="s">
        <v>11</v>
      </c>
    </row>
    <row r="10" spans="1:9" ht="15.75">
      <c r="A10" s="7"/>
      <c r="B10" s="4"/>
      <c r="C10" s="4"/>
      <c r="D10" s="4"/>
      <c r="E10" s="4"/>
      <c r="F10" s="4"/>
      <c r="G10" s="4"/>
      <c r="H10" s="4"/>
      <c r="I10" s="4"/>
    </row>
    <row r="11" spans="1:9" ht="15.75">
      <c r="A11" s="9" t="s">
        <v>53</v>
      </c>
      <c r="B11" s="4"/>
      <c r="C11" s="4"/>
      <c r="D11" s="4"/>
      <c r="E11" s="4"/>
      <c r="F11" s="4"/>
      <c r="G11" s="4"/>
      <c r="H11" s="4"/>
      <c r="I11" s="4"/>
    </row>
    <row r="12" spans="1:9" ht="15.75">
      <c r="A12" s="13" t="s">
        <v>50</v>
      </c>
      <c r="B12" s="4"/>
      <c r="C12" s="116">
        <v>3306753.16</v>
      </c>
      <c r="D12" s="4"/>
      <c r="E12" s="14">
        <f>ROUND((C12/$C$15),4)</f>
        <v>1</v>
      </c>
      <c r="F12" s="4"/>
      <c r="G12" s="12">
        <v>3346086.89</v>
      </c>
      <c r="H12" s="4"/>
      <c r="I12" s="14">
        <f>ROUND((G12/G$15),4)</f>
        <v>1</v>
      </c>
    </row>
    <row r="13" spans="1:9" ht="15.75">
      <c r="A13" s="9" t="s">
        <v>54</v>
      </c>
      <c r="B13" s="4"/>
      <c r="C13" s="81">
        <f>SUM(C12:C12)</f>
        <v>3306753.16</v>
      </c>
      <c r="D13" s="4"/>
      <c r="E13" s="18">
        <f>SUM(E12)</f>
        <v>1</v>
      </c>
      <c r="F13" s="4"/>
      <c r="G13" s="81">
        <f>SUM(G12:G12)</f>
        <v>3346086.89</v>
      </c>
      <c r="H13" s="4"/>
      <c r="I13" s="18">
        <f>SUM(I12)</f>
        <v>1</v>
      </c>
    </row>
    <row r="14" spans="1:9" ht="15.75">
      <c r="A14" s="9"/>
      <c r="B14" s="4"/>
      <c r="C14" s="19"/>
      <c r="D14" s="4"/>
      <c r="E14" s="19"/>
      <c r="F14" s="4"/>
      <c r="G14" s="19"/>
      <c r="H14" s="4"/>
      <c r="I14" s="19"/>
    </row>
    <row r="15" spans="1:9" ht="16.5" thickBot="1">
      <c r="A15" s="9" t="s">
        <v>36</v>
      </c>
      <c r="B15" s="4"/>
      <c r="C15" s="92">
        <f>+C13</f>
        <v>3306753.16</v>
      </c>
      <c r="D15" s="17"/>
      <c r="E15" s="93">
        <f>+E13</f>
        <v>1</v>
      </c>
      <c r="F15" s="17"/>
      <c r="G15" s="92">
        <f>+G13</f>
        <v>3346086.89</v>
      </c>
      <c r="H15" s="17"/>
      <c r="I15" s="93">
        <f>+I13</f>
        <v>1</v>
      </c>
    </row>
    <row r="16" spans="1:9" ht="16.5" thickTop="1">
      <c r="A16" s="9"/>
      <c r="B16" s="4"/>
      <c r="C16" s="118"/>
      <c r="D16" s="17"/>
      <c r="E16" s="119"/>
      <c r="F16" s="17"/>
      <c r="G16" s="118"/>
      <c r="H16" s="17"/>
      <c r="I16" s="119"/>
    </row>
    <row r="17" spans="1:9" ht="15.75">
      <c r="A17" s="117"/>
      <c r="B17" s="4"/>
      <c r="C17" s="19"/>
      <c r="D17" s="4"/>
      <c r="E17" s="19"/>
      <c r="F17" s="4"/>
      <c r="G17" s="19"/>
      <c r="H17" s="4"/>
      <c r="I17" s="19"/>
    </row>
    <row r="18" spans="1:9" ht="15.75">
      <c r="A18" s="117"/>
      <c r="B18" s="4"/>
      <c r="C18" s="4"/>
      <c r="D18" s="4"/>
      <c r="E18" s="4"/>
      <c r="F18" s="4"/>
      <c r="G18" s="4"/>
      <c r="H18" s="4"/>
      <c r="I18" s="4"/>
    </row>
  </sheetData>
  <sheetProtection password="C841" sheet="1" objects="1" scenarios="1"/>
  <mergeCells count="4">
    <mergeCell ref="A2:I2"/>
    <mergeCell ref="A3:I3"/>
    <mergeCell ref="A4:I4"/>
    <mergeCell ref="A5:I5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35" sqref="E35"/>
    </sheetView>
  </sheetViews>
  <sheetFormatPr defaultColWidth="9.00390625" defaultRowHeight="15.75"/>
  <cols>
    <col min="1" max="1" width="40.75390625" style="55" customWidth="1"/>
    <col min="2" max="2" width="9.00390625" style="55" customWidth="1"/>
    <col min="3" max="3" width="12.75390625" style="55" customWidth="1"/>
    <col min="4" max="4" width="9.00390625" style="55" customWidth="1"/>
    <col min="5" max="5" width="12.75390625" style="55" customWidth="1"/>
    <col min="6" max="16384" width="9.00390625" style="55" customWidth="1"/>
  </cols>
  <sheetData>
    <row r="1" spans="1:5" ht="15.75">
      <c r="A1" s="4" t="s">
        <v>32</v>
      </c>
      <c r="B1" s="4"/>
      <c r="C1" s="4"/>
      <c r="D1" s="4"/>
      <c r="E1" s="4"/>
    </row>
    <row r="2" spans="1:5" ht="15.75">
      <c r="A2" s="5" t="s">
        <v>0</v>
      </c>
      <c r="B2" s="6"/>
      <c r="C2" s="6"/>
      <c r="D2" s="6"/>
      <c r="E2" s="6"/>
    </row>
    <row r="3" spans="1:5" ht="15.75">
      <c r="A3" s="5" t="s">
        <v>1</v>
      </c>
      <c r="B3" s="6"/>
      <c r="C3" s="6"/>
      <c r="D3" s="6"/>
      <c r="E3" s="6"/>
    </row>
    <row r="4" spans="1:5" ht="15.75">
      <c r="A4" s="94" t="s">
        <v>60</v>
      </c>
      <c r="B4" s="95"/>
      <c r="C4" s="95"/>
      <c r="D4" s="95"/>
      <c r="E4" s="95"/>
    </row>
    <row r="5" spans="1:5" ht="15.75">
      <c r="A5" s="5" t="s">
        <v>57</v>
      </c>
      <c r="B5" s="6"/>
      <c r="C5" s="6"/>
      <c r="D5" s="6"/>
      <c r="E5" s="6"/>
    </row>
    <row r="6" spans="1:5" ht="15.75">
      <c r="A6" s="7"/>
      <c r="B6" s="4"/>
      <c r="C6" s="4"/>
      <c r="D6" s="4"/>
      <c r="E6" s="4"/>
    </row>
    <row r="7" spans="1:5" ht="15.75">
      <c r="A7" s="96"/>
      <c r="B7" s="4"/>
      <c r="C7" s="4"/>
      <c r="D7" s="4"/>
      <c r="E7" s="4"/>
    </row>
    <row r="8" spans="1:5" ht="15.75">
      <c r="A8" s="7"/>
      <c r="B8" s="4"/>
      <c r="C8" s="8" t="s">
        <v>3</v>
      </c>
      <c r="D8" s="9"/>
      <c r="E8" s="8" t="s">
        <v>4</v>
      </c>
    </row>
    <row r="9" spans="1:5" ht="15.75">
      <c r="A9" s="7"/>
      <c r="B9" s="4"/>
      <c r="C9" s="10" t="s">
        <v>5</v>
      </c>
      <c r="D9" s="11"/>
      <c r="E9" s="10" t="s">
        <v>5</v>
      </c>
    </row>
    <row r="10" spans="1:5" ht="15.75">
      <c r="A10" s="7"/>
      <c r="B10" s="4"/>
      <c r="C10" s="4"/>
      <c r="D10" s="4"/>
      <c r="E10" s="4"/>
    </row>
    <row r="11" spans="1:5" ht="15.75">
      <c r="A11" s="51" t="s">
        <v>56</v>
      </c>
      <c r="B11" s="4"/>
      <c r="C11" s="12">
        <v>0</v>
      </c>
      <c r="D11" s="12"/>
      <c r="E11" s="12">
        <v>0</v>
      </c>
    </row>
    <row r="12" spans="1:5" ht="15.75">
      <c r="A12" s="7"/>
      <c r="B12" s="4"/>
      <c r="C12" s="4"/>
      <c r="D12" s="4"/>
      <c r="E12" s="4"/>
    </row>
    <row r="13" spans="1:5" ht="15.75">
      <c r="A13" s="13" t="s">
        <v>41</v>
      </c>
      <c r="B13" s="4"/>
      <c r="C13" s="52"/>
      <c r="D13" s="52"/>
      <c r="E13" s="52"/>
    </row>
    <row r="14" spans="1:5" ht="15.75">
      <c r="A14" s="13" t="s">
        <v>34</v>
      </c>
      <c r="B14" s="4"/>
      <c r="C14" s="52">
        <v>11542.23</v>
      </c>
      <c r="D14" s="52"/>
      <c r="E14" s="52">
        <f>C14</f>
        <v>11542.23</v>
      </c>
    </row>
    <row r="15" spans="1:5" ht="15.75">
      <c r="A15" s="13" t="s">
        <v>26</v>
      </c>
      <c r="B15" s="4"/>
      <c r="C15" s="52">
        <v>33626.59</v>
      </c>
      <c r="D15" s="52"/>
      <c r="E15" s="52">
        <f>C15</f>
        <v>33626.59</v>
      </c>
    </row>
    <row r="16" spans="1:5" ht="15.75">
      <c r="A16" s="13" t="s">
        <v>35</v>
      </c>
      <c r="B16" s="4"/>
      <c r="C16" s="52">
        <v>-7474.5</v>
      </c>
      <c r="D16" s="52"/>
      <c r="E16" s="52">
        <f>C16</f>
        <v>-7474.5</v>
      </c>
    </row>
    <row r="17" spans="1:5" ht="15.75">
      <c r="A17" s="13" t="s">
        <v>42</v>
      </c>
      <c r="B17" s="4"/>
      <c r="C17" s="52">
        <f>-33626.59-4067.73</f>
        <v>-37694.32</v>
      </c>
      <c r="D17" s="52"/>
      <c r="E17" s="52">
        <f>C17</f>
        <v>-37694.32</v>
      </c>
    </row>
    <row r="18" spans="1:5" ht="15.75">
      <c r="A18" s="13" t="s">
        <v>38</v>
      </c>
      <c r="B18" s="4"/>
      <c r="C18" s="52">
        <v>3306753.16</v>
      </c>
      <c r="D18" s="52"/>
      <c r="E18" s="52">
        <f>C18</f>
        <v>3306753.16</v>
      </c>
    </row>
    <row r="19" spans="1:5" ht="15.75">
      <c r="A19" s="13" t="s">
        <v>9</v>
      </c>
      <c r="B19" s="4"/>
      <c r="C19" s="24"/>
      <c r="D19" s="52"/>
      <c r="E19" s="24">
        <v>39333.73</v>
      </c>
    </row>
    <row r="20" spans="1:5" ht="15.75">
      <c r="A20" s="7"/>
      <c r="B20" s="4"/>
      <c r="C20" s="22"/>
      <c r="D20" s="4"/>
      <c r="E20" s="22"/>
    </row>
    <row r="21" spans="1:5" ht="16.5" thickBot="1">
      <c r="A21" s="51" t="s">
        <v>59</v>
      </c>
      <c r="B21" s="4"/>
      <c r="C21" s="12">
        <f>SUM(C11:C19)</f>
        <v>3306753.16</v>
      </c>
      <c r="D21" s="12"/>
      <c r="E21" s="53">
        <f>SUM(E11:E19)</f>
        <v>3346086.89</v>
      </c>
    </row>
    <row r="22" spans="1:5" ht="16.5" thickTop="1">
      <c r="A22" s="7"/>
      <c r="B22" s="4"/>
      <c r="C22" s="25"/>
      <c r="D22" s="4"/>
      <c r="E22" s="19"/>
    </row>
    <row r="23" spans="1:5" ht="15.75">
      <c r="A23" s="117"/>
      <c r="B23" s="4"/>
      <c r="C23" s="4"/>
      <c r="D23" s="4"/>
      <c r="E23" s="4"/>
    </row>
    <row r="24" ht="15.75">
      <c r="A24" s="11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I28" sqref="I28"/>
    </sheetView>
  </sheetViews>
  <sheetFormatPr defaultColWidth="9.00390625" defaultRowHeight="15.75"/>
  <cols>
    <col min="1" max="1" width="35.50390625" style="0" customWidth="1"/>
    <col min="2" max="2" width="2.50390625" style="0" customWidth="1"/>
    <col min="3" max="3" width="12.50390625" style="0" customWidth="1"/>
    <col min="4" max="4" width="1.4921875" style="0" customWidth="1"/>
    <col min="5" max="5" width="10.25390625" style="0" bestFit="1" customWidth="1"/>
    <col min="6" max="6" width="1.4921875" style="0" customWidth="1"/>
    <col min="7" max="7" width="12.50390625" style="0" customWidth="1"/>
    <col min="8" max="8" width="1.4921875" style="0" customWidth="1"/>
    <col min="10" max="10" width="20.75390625" style="122" customWidth="1"/>
    <col min="11" max="11" width="20.75390625" style="0" customWidth="1"/>
  </cols>
  <sheetData>
    <row r="1" spans="1:9" ht="15.75">
      <c r="A1" s="26" t="s">
        <v>32</v>
      </c>
      <c r="B1" s="26"/>
      <c r="C1" s="26"/>
      <c r="D1" s="26"/>
      <c r="E1" s="26"/>
      <c r="F1" s="26"/>
      <c r="G1" s="26"/>
      <c r="H1" s="26"/>
      <c r="I1" s="26"/>
    </row>
    <row r="2" spans="1:9" ht="15.75">
      <c r="A2" s="27" t="s">
        <v>0</v>
      </c>
      <c r="B2" s="28"/>
      <c r="C2" s="28"/>
      <c r="D2" s="28"/>
      <c r="E2" s="28"/>
      <c r="F2" s="28"/>
      <c r="G2" s="28"/>
      <c r="H2" s="28"/>
      <c r="I2" s="28"/>
    </row>
    <row r="3" spans="1:9" ht="15.75">
      <c r="A3" s="27" t="s">
        <v>10</v>
      </c>
      <c r="B3" s="28"/>
      <c r="C3" s="28"/>
      <c r="D3" s="28"/>
      <c r="E3" s="28"/>
      <c r="F3" s="28"/>
      <c r="G3" s="28"/>
      <c r="H3" s="28"/>
      <c r="I3" s="28"/>
    </row>
    <row r="4" spans="1:9" ht="15.75">
      <c r="A4" s="29" t="s">
        <v>2</v>
      </c>
      <c r="B4" s="30"/>
      <c r="C4" s="30"/>
      <c r="D4" s="30"/>
      <c r="E4" s="30"/>
      <c r="F4" s="30"/>
      <c r="G4" s="30"/>
      <c r="H4" s="30"/>
      <c r="I4" s="30"/>
    </row>
    <row r="5" spans="1:9" ht="15.75">
      <c r="A5" s="27" t="s">
        <v>58</v>
      </c>
      <c r="B5" s="28"/>
      <c r="C5" s="28"/>
      <c r="D5" s="28"/>
      <c r="E5" s="28"/>
      <c r="F5" s="28"/>
      <c r="G5" s="28"/>
      <c r="H5" s="28"/>
      <c r="I5" s="28"/>
    </row>
    <row r="6" spans="1:9" ht="15.75">
      <c r="A6" s="31"/>
      <c r="B6" s="26"/>
      <c r="C6" s="26"/>
      <c r="D6" s="26"/>
      <c r="E6" s="26"/>
      <c r="F6" s="26"/>
      <c r="G6" s="26"/>
      <c r="H6" s="26"/>
      <c r="I6" s="26"/>
    </row>
    <row r="7" spans="1:9" ht="15.75">
      <c r="A7" s="31"/>
      <c r="B7" s="26"/>
      <c r="C7" s="32" t="s">
        <v>3</v>
      </c>
      <c r="D7" s="33"/>
      <c r="E7" s="33"/>
      <c r="F7" s="33"/>
      <c r="G7" s="32" t="s">
        <v>4</v>
      </c>
      <c r="H7" s="26"/>
      <c r="I7" s="26"/>
    </row>
    <row r="8" spans="1:9" ht="15.75">
      <c r="A8" s="31"/>
      <c r="B8" s="26"/>
      <c r="C8" s="34" t="s">
        <v>5</v>
      </c>
      <c r="D8" s="35"/>
      <c r="E8" s="34" t="s">
        <v>11</v>
      </c>
      <c r="F8" s="35"/>
      <c r="G8" s="34" t="s">
        <v>5</v>
      </c>
      <c r="H8" s="26"/>
      <c r="I8" s="32" t="s">
        <v>11</v>
      </c>
    </row>
    <row r="9" spans="1:9" ht="15.75">
      <c r="A9" s="31"/>
      <c r="B9" s="26"/>
      <c r="C9" s="26"/>
      <c r="D9" s="26"/>
      <c r="E9" s="26"/>
      <c r="F9" s="26"/>
      <c r="G9" s="26"/>
      <c r="H9" s="26"/>
      <c r="I9" s="26"/>
    </row>
    <row r="10" spans="1:9" ht="15.75">
      <c r="A10" s="33" t="s">
        <v>12</v>
      </c>
      <c r="B10" s="26"/>
      <c r="C10" s="36"/>
      <c r="D10" s="36"/>
      <c r="E10" s="36"/>
      <c r="F10" s="36"/>
      <c r="G10" s="36"/>
      <c r="H10" s="26"/>
      <c r="I10" s="26"/>
    </row>
    <row r="11" spans="1:9" ht="15.75">
      <c r="A11" s="33" t="s">
        <v>13</v>
      </c>
      <c r="B11" s="26"/>
      <c r="C11" s="101"/>
      <c r="D11" s="101"/>
      <c r="E11" s="101"/>
      <c r="F11" s="101"/>
      <c r="G11" s="101"/>
      <c r="H11" s="26"/>
      <c r="I11" s="26"/>
    </row>
    <row r="12" spans="1:10" s="104" customFormat="1" ht="15.75">
      <c r="A12" s="98" t="s">
        <v>14</v>
      </c>
      <c r="B12" s="99"/>
      <c r="C12" s="100">
        <v>70773.86</v>
      </c>
      <c r="D12" s="101"/>
      <c r="E12" s="102">
        <f>ROUND((C12/C$31),4)</f>
        <v>0.0016</v>
      </c>
      <c r="F12" s="101"/>
      <c r="G12" s="100">
        <v>283970.72</v>
      </c>
      <c r="H12" s="99"/>
      <c r="I12" s="102">
        <f>ROUND((G12/G$31),4)</f>
        <v>0.006</v>
      </c>
      <c r="J12" s="123"/>
    </row>
    <row r="13" spans="1:10" s="104" customFormat="1" ht="15.75">
      <c r="A13" s="98"/>
      <c r="B13" s="99"/>
      <c r="C13" s="101"/>
      <c r="D13" s="101"/>
      <c r="E13" s="105"/>
      <c r="F13" s="101"/>
      <c r="G13" s="101"/>
      <c r="H13" s="99"/>
      <c r="I13" s="105"/>
      <c r="J13" s="123"/>
    </row>
    <row r="14" spans="1:11" s="104" customFormat="1" ht="15.75">
      <c r="A14" s="106" t="s">
        <v>44</v>
      </c>
      <c r="B14" s="99"/>
      <c r="C14" s="113"/>
      <c r="D14" s="108"/>
      <c r="E14" s="107"/>
      <c r="F14" s="108"/>
      <c r="G14" s="113"/>
      <c r="H14" s="108"/>
      <c r="I14" s="107"/>
      <c r="J14" s="123"/>
      <c r="K14" s="103"/>
    </row>
    <row r="15" spans="1:11" s="104" customFormat="1" ht="15.75">
      <c r="A15" s="98" t="s">
        <v>39</v>
      </c>
      <c r="B15" s="99"/>
      <c r="C15" s="114">
        <v>25595518.14</v>
      </c>
      <c r="D15" s="108"/>
      <c r="E15" s="102">
        <f>ROUND((C15/C$31),4)</f>
        <v>0.5688</v>
      </c>
      <c r="F15" s="108"/>
      <c r="G15" s="114">
        <v>27917939.2</v>
      </c>
      <c r="H15" s="108"/>
      <c r="I15" s="102">
        <f>ROUND((G15/G$31),4)</f>
        <v>0.5873</v>
      </c>
      <c r="J15" s="123"/>
      <c r="K15" s="103"/>
    </row>
    <row r="16" spans="1:11" s="104" customFormat="1" ht="15.75">
      <c r="A16" s="98"/>
      <c r="B16" s="99"/>
      <c r="C16" s="113"/>
      <c r="D16" s="108"/>
      <c r="E16" s="107"/>
      <c r="F16" s="108"/>
      <c r="G16" s="113"/>
      <c r="H16" s="108"/>
      <c r="I16" s="107"/>
      <c r="J16" s="123"/>
      <c r="K16" s="103"/>
    </row>
    <row r="17" spans="1:10" s="104" customFormat="1" ht="15.75">
      <c r="A17" s="106" t="s">
        <v>15</v>
      </c>
      <c r="B17" s="99"/>
      <c r="C17" s="111">
        <f>+C12+C15</f>
        <v>25666292</v>
      </c>
      <c r="D17" s="99"/>
      <c r="E17" s="102">
        <f>ROUND((C17/C$31),4)</f>
        <v>0.5704</v>
      </c>
      <c r="F17" s="99"/>
      <c r="G17" s="111">
        <f>+G12+G15</f>
        <v>28201909.919999998</v>
      </c>
      <c r="H17" s="99"/>
      <c r="I17" s="102">
        <f>ROUND((G17/G$31),4)-0.0001</f>
        <v>0.5932000000000001</v>
      </c>
      <c r="J17" s="124"/>
    </row>
    <row r="18" spans="1:10" s="104" customFormat="1" ht="15.75">
      <c r="A18" s="112"/>
      <c r="B18" s="99"/>
      <c r="C18" s="99"/>
      <c r="D18" s="99"/>
      <c r="E18" s="99"/>
      <c r="F18" s="99"/>
      <c r="G18" s="99"/>
      <c r="H18" s="99"/>
      <c r="I18" s="99"/>
      <c r="J18" s="124"/>
    </row>
    <row r="19" spans="1:10" s="104" customFormat="1" ht="15.75">
      <c r="A19" s="106" t="s">
        <v>16</v>
      </c>
      <c r="B19" s="99"/>
      <c r="C19" s="99"/>
      <c r="D19" s="99"/>
      <c r="E19" s="99"/>
      <c r="F19" s="99"/>
      <c r="G19" s="99"/>
      <c r="H19" s="99"/>
      <c r="I19" s="99"/>
      <c r="J19" s="124"/>
    </row>
    <row r="20" spans="1:10" s="104" customFormat="1" ht="15.75">
      <c r="A20" s="98" t="s">
        <v>17</v>
      </c>
      <c r="B20" s="99"/>
      <c r="C20" s="99">
        <v>4600190.4</v>
      </c>
      <c r="D20" s="99"/>
      <c r="E20" s="105">
        <f>ROUND((C20/C$31),4)</f>
        <v>0.1022</v>
      </c>
      <c r="F20" s="99"/>
      <c r="G20" s="98">
        <f>+C20</f>
        <v>4600190.4</v>
      </c>
      <c r="H20" s="99"/>
      <c r="I20" s="105">
        <f>ROUND((G20/G$31),4)</f>
        <v>0.0968</v>
      </c>
      <c r="J20" s="124"/>
    </row>
    <row r="21" spans="1:10" s="104" customFormat="1" ht="15.75">
      <c r="A21" s="98" t="s">
        <v>18</v>
      </c>
      <c r="B21" s="99"/>
      <c r="C21" s="98">
        <v>5148097.57</v>
      </c>
      <c r="D21" s="99"/>
      <c r="E21" s="105">
        <f>ROUND((C21/C$31),4)</f>
        <v>0.1144</v>
      </c>
      <c r="F21" s="99"/>
      <c r="G21" s="98">
        <f>+C21</f>
        <v>5148097.57</v>
      </c>
      <c r="H21" s="99"/>
      <c r="I21" s="105">
        <f>ROUND((G21/G$31),4)</f>
        <v>0.1083</v>
      </c>
      <c r="J21" s="124"/>
    </row>
    <row r="22" spans="1:10" s="104" customFormat="1" ht="15.75">
      <c r="A22" s="98" t="s">
        <v>55</v>
      </c>
      <c r="B22" s="99"/>
      <c r="C22" s="98">
        <v>5157564.12</v>
      </c>
      <c r="D22" s="99"/>
      <c r="E22" s="105">
        <f>ROUND((C22/C$31),4)</f>
        <v>0.1146</v>
      </c>
      <c r="F22" s="99"/>
      <c r="G22" s="98">
        <f>+C22</f>
        <v>5157564.12</v>
      </c>
      <c r="H22" s="99"/>
      <c r="I22" s="105">
        <f>ROUND((G22/G$31),4)</f>
        <v>0.1085</v>
      </c>
      <c r="J22" s="124"/>
    </row>
    <row r="23" spans="1:9" ht="15.75">
      <c r="A23" s="33" t="s">
        <v>19</v>
      </c>
      <c r="B23" s="26"/>
      <c r="C23" s="109">
        <f>SUM(C20:C22)</f>
        <v>14905852.09</v>
      </c>
      <c r="D23" s="99"/>
      <c r="E23" s="110">
        <f>ROUND((C23/C$31),4)</f>
        <v>0.3312</v>
      </c>
      <c r="F23" s="99"/>
      <c r="G23" s="109">
        <f>SUM(G20:G22)</f>
        <v>14905852.09</v>
      </c>
      <c r="H23" s="26"/>
      <c r="I23" s="40">
        <f>ROUND((G23/G$31),4)</f>
        <v>0.3136</v>
      </c>
    </row>
    <row r="24" spans="1:9" ht="15.75">
      <c r="A24" s="33"/>
      <c r="B24" s="26"/>
      <c r="C24" s="115"/>
      <c r="D24" s="99"/>
      <c r="E24" s="110"/>
      <c r="F24" s="99"/>
      <c r="G24" s="115"/>
      <c r="H24" s="26"/>
      <c r="I24" s="40"/>
    </row>
    <row r="25" spans="1:9" ht="15.75">
      <c r="A25" s="33" t="s">
        <v>20</v>
      </c>
      <c r="B25" s="26"/>
      <c r="C25" s="37">
        <f>C23+C17</f>
        <v>40572144.09</v>
      </c>
      <c r="D25" s="26"/>
      <c r="E25" s="38">
        <f>ROUND((C25/C$31),4)</f>
        <v>0.9016</v>
      </c>
      <c r="F25" s="26"/>
      <c r="G25" s="37">
        <f>G23+G17</f>
        <v>43107762.01</v>
      </c>
      <c r="H25" s="26"/>
      <c r="I25" s="38">
        <f>ROUND((G25/G$31),4)</f>
        <v>0.9068</v>
      </c>
    </row>
    <row r="26" spans="1:9" ht="15.75">
      <c r="A26" s="31"/>
      <c r="B26" s="26"/>
      <c r="C26" s="41"/>
      <c r="D26" s="26"/>
      <c r="E26" s="41"/>
      <c r="F26" s="26"/>
      <c r="G26" s="41"/>
      <c r="H26" s="26"/>
      <c r="I26" s="41"/>
    </row>
    <row r="27" spans="1:9" ht="15.75">
      <c r="A27" s="33" t="s">
        <v>21</v>
      </c>
      <c r="B27" s="26"/>
      <c r="C27" s="26"/>
      <c r="D27" s="26"/>
      <c r="E27" s="26"/>
      <c r="F27" s="26"/>
      <c r="G27" s="26"/>
      <c r="H27" s="26"/>
      <c r="I27" s="26"/>
    </row>
    <row r="28" spans="1:9" ht="15.75">
      <c r="A28" s="37" t="s">
        <v>22</v>
      </c>
      <c r="B28" s="26"/>
      <c r="C28" s="42">
        <v>4427981.79</v>
      </c>
      <c r="D28" s="26"/>
      <c r="E28" s="38">
        <f>ROUND((C28/C$31),4)</f>
        <v>0.0984</v>
      </c>
      <c r="F28" s="26"/>
      <c r="G28" s="37">
        <f>C28</f>
        <v>4427981.79</v>
      </c>
      <c r="H28" s="26"/>
      <c r="I28" s="38">
        <f>ROUND((G28/G$31),4)</f>
        <v>0.0932</v>
      </c>
    </row>
    <row r="29" spans="1:9" ht="15.75">
      <c r="A29" s="33" t="s">
        <v>23</v>
      </c>
      <c r="B29" s="26"/>
      <c r="C29" s="41"/>
      <c r="D29" s="26"/>
      <c r="E29" s="41"/>
      <c r="F29" s="26"/>
      <c r="G29" s="41"/>
      <c r="H29" s="26"/>
      <c r="I29" s="41"/>
    </row>
    <row r="30" spans="1:9" ht="15.75">
      <c r="A30" s="31"/>
      <c r="B30" s="26"/>
      <c r="C30" s="26"/>
      <c r="D30" s="26"/>
      <c r="E30" s="26"/>
      <c r="F30" s="26"/>
      <c r="G30" s="26"/>
      <c r="H30" s="26"/>
      <c r="I30" s="26"/>
    </row>
    <row r="31" spans="1:9" ht="16.5" thickBot="1">
      <c r="A31" s="33" t="s">
        <v>24</v>
      </c>
      <c r="B31" s="26"/>
      <c r="C31" s="36">
        <f>C28+C23+C17</f>
        <v>45000125.879999995</v>
      </c>
      <c r="D31" s="36"/>
      <c r="E31" s="38">
        <f>E17+E23+E28</f>
        <v>1</v>
      </c>
      <c r="F31" s="36"/>
      <c r="G31" s="36">
        <f>G28+G23+G17</f>
        <v>47535743.8</v>
      </c>
      <c r="H31" s="26"/>
      <c r="I31" s="38">
        <f>I17+I23+I28</f>
        <v>1</v>
      </c>
    </row>
    <row r="32" spans="1:9" ht="16.5" thickTop="1">
      <c r="A32" s="31"/>
      <c r="B32" s="26"/>
      <c r="C32" s="43"/>
      <c r="D32" s="26"/>
      <c r="E32" s="43"/>
      <c r="F32" s="26"/>
      <c r="G32" s="43"/>
      <c r="H32" s="26"/>
      <c r="I32" s="43"/>
    </row>
    <row r="33" spans="1:9" ht="16.5" thickBot="1">
      <c r="A33" s="33" t="s">
        <v>25</v>
      </c>
      <c r="B33" s="26"/>
      <c r="C33" s="44">
        <f>(0.0244+0.0401+0.0248)/3</f>
        <v>0.029766666666666667</v>
      </c>
      <c r="D33" s="26"/>
      <c r="E33" s="45"/>
      <c r="F33" s="26"/>
      <c r="G33" s="46"/>
      <c r="H33" s="26"/>
      <c r="I33" s="47"/>
    </row>
    <row r="34" spans="1:9" ht="16.5" thickTop="1">
      <c r="A34" s="31"/>
      <c r="B34" s="26"/>
      <c r="C34" s="48"/>
      <c r="D34" s="26"/>
      <c r="E34" s="49"/>
      <c r="F34" s="26"/>
      <c r="G34" s="50"/>
      <c r="H34" s="26"/>
      <c r="I34" s="47"/>
    </row>
    <row r="35" spans="3:7" ht="15.75">
      <c r="C35" s="97"/>
      <c r="G35" s="2"/>
    </row>
    <row r="36" spans="3:9" ht="15.75">
      <c r="C36" s="3"/>
      <c r="I36" s="1"/>
    </row>
    <row r="37" ht="15.75">
      <c r="I37" s="1"/>
    </row>
  </sheetData>
  <sheetProtection password="C841" sheet="1" selectLockedCells="1" selectUnlockedCells="1"/>
  <printOptions horizontalCentered="1"/>
  <pageMargins left="0.41" right="0.43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showOutlineSymbols="0" zoomScale="87" zoomScaleNormal="87" zoomScalePageLayoutView="0" workbookViewId="0" topLeftCell="A1">
      <selection activeCell="D35" sqref="D35"/>
    </sheetView>
  </sheetViews>
  <sheetFormatPr defaultColWidth="9.625" defaultRowHeight="15.75"/>
  <cols>
    <col min="1" max="1" width="45.75390625" style="62" customWidth="1"/>
    <col min="2" max="2" width="1.75390625" style="62" customWidth="1"/>
    <col min="3" max="3" width="13.75390625" style="62" customWidth="1"/>
    <col min="4" max="4" width="5.625" style="62" customWidth="1"/>
    <col min="5" max="5" width="13.75390625" style="62" customWidth="1"/>
    <col min="6" max="16384" width="9.625" style="62" customWidth="1"/>
  </cols>
  <sheetData>
    <row r="1" spans="1:5" ht="15.75">
      <c r="A1" s="26" t="s">
        <v>32</v>
      </c>
      <c r="B1" s="26"/>
      <c r="C1" s="26"/>
      <c r="D1" s="26"/>
      <c r="E1" s="26"/>
    </row>
    <row r="2" spans="1:6" ht="15.75">
      <c r="A2" s="27" t="s">
        <v>0</v>
      </c>
      <c r="B2" s="27"/>
      <c r="C2" s="27"/>
      <c r="D2" s="28"/>
      <c r="E2" s="28"/>
      <c r="F2" s="61"/>
    </row>
    <row r="3" spans="1:6" ht="15.75">
      <c r="A3" s="27" t="s">
        <v>1</v>
      </c>
      <c r="B3" s="27"/>
      <c r="C3" s="27"/>
      <c r="D3" s="28"/>
      <c r="E3" s="28"/>
      <c r="F3" s="61"/>
    </row>
    <row r="4" spans="1:6" ht="15.75">
      <c r="A4" s="29" t="s">
        <v>2</v>
      </c>
      <c r="B4" s="29"/>
      <c r="C4" s="29"/>
      <c r="D4" s="30"/>
      <c r="E4" s="30"/>
      <c r="F4" s="61"/>
    </row>
    <row r="5" spans="1:6" ht="15.75">
      <c r="A5" s="27" t="s">
        <v>57</v>
      </c>
      <c r="B5" s="27"/>
      <c r="C5" s="27"/>
      <c r="D5" s="28"/>
      <c r="E5" s="28"/>
      <c r="F5" s="61"/>
    </row>
    <row r="6" spans="1:6" ht="15.75">
      <c r="A6" s="31"/>
      <c r="B6" s="26"/>
      <c r="C6" s="26"/>
      <c r="D6" s="26"/>
      <c r="E6" s="26"/>
      <c r="F6" s="61"/>
    </row>
    <row r="7" spans="1:6" ht="15.75">
      <c r="A7" s="31"/>
      <c r="B7" s="26"/>
      <c r="C7" s="26"/>
      <c r="D7" s="26"/>
      <c r="E7" s="26"/>
      <c r="F7" s="61"/>
    </row>
    <row r="8" spans="1:6" ht="15.75">
      <c r="A8" s="31"/>
      <c r="B8" s="26"/>
      <c r="C8" s="32" t="s">
        <v>3</v>
      </c>
      <c r="D8" s="33"/>
      <c r="E8" s="32" t="s">
        <v>4</v>
      </c>
      <c r="F8" s="61"/>
    </row>
    <row r="9" spans="1:6" ht="15.75">
      <c r="A9" s="31"/>
      <c r="B9" s="26"/>
      <c r="C9" s="34" t="s">
        <v>5</v>
      </c>
      <c r="D9" s="35"/>
      <c r="E9" s="34" t="s">
        <v>5</v>
      </c>
      <c r="F9" s="61"/>
    </row>
    <row r="10" spans="1:6" ht="15.75">
      <c r="A10" s="31"/>
      <c r="B10" s="26"/>
      <c r="C10" s="26"/>
      <c r="D10" s="26"/>
      <c r="E10" s="26"/>
      <c r="F10" s="61"/>
    </row>
    <row r="11" spans="1:6" ht="15.75">
      <c r="A11" s="58" t="s">
        <v>56</v>
      </c>
      <c r="B11" s="26"/>
      <c r="C11" s="36">
        <v>37288830.19</v>
      </c>
      <c r="D11" s="36"/>
      <c r="E11" s="36">
        <v>39160658.22</v>
      </c>
      <c r="F11" s="61"/>
    </row>
    <row r="12" spans="1:6" ht="15.75">
      <c r="A12" s="31"/>
      <c r="B12" s="26"/>
      <c r="C12" s="26"/>
      <c r="D12" s="26"/>
      <c r="E12" s="26"/>
      <c r="F12" s="61"/>
    </row>
    <row r="13" spans="1:6" ht="15.75">
      <c r="A13" s="37" t="s">
        <v>6</v>
      </c>
      <c r="B13" s="26"/>
      <c r="C13" s="59">
        <v>-10000000</v>
      </c>
      <c r="D13" s="59"/>
      <c r="E13" s="59">
        <f>C13</f>
        <v>-10000000</v>
      </c>
      <c r="F13" s="61"/>
    </row>
    <row r="14" spans="1:6" ht="15.75">
      <c r="A14" s="37" t="s">
        <v>7</v>
      </c>
      <c r="B14" s="26"/>
      <c r="C14" s="59">
        <v>284721.62</v>
      </c>
      <c r="D14" s="59"/>
      <c r="E14" s="59">
        <f>C14</f>
        <v>284721.62</v>
      </c>
      <c r="F14" s="61"/>
    </row>
    <row r="15" spans="1:6" ht="15.75">
      <c r="A15" s="37" t="s">
        <v>26</v>
      </c>
      <c r="B15" s="26"/>
      <c r="C15" s="59"/>
      <c r="D15" s="59"/>
      <c r="E15" s="59"/>
      <c r="F15" s="61"/>
    </row>
    <row r="16" spans="1:6" ht="15.75">
      <c r="A16" s="37" t="s">
        <v>42</v>
      </c>
      <c r="B16" s="26"/>
      <c r="C16" s="59">
        <v>-1407.72</v>
      </c>
      <c r="D16" s="59"/>
      <c r="E16" s="59">
        <f>C16</f>
        <v>-1407.72</v>
      </c>
      <c r="F16" s="61"/>
    </row>
    <row r="17" spans="1:6" ht="15.75">
      <c r="A17" s="37" t="s">
        <v>8</v>
      </c>
      <c r="B17" s="26"/>
      <c r="C17" s="59">
        <v>13000000</v>
      </c>
      <c r="D17" s="59"/>
      <c r="E17" s="59">
        <f>C17</f>
        <v>13000000</v>
      </c>
      <c r="F17" s="61"/>
    </row>
    <row r="18" spans="1:6" ht="15.75">
      <c r="A18" s="37" t="s">
        <v>9</v>
      </c>
      <c r="B18" s="26"/>
      <c r="C18" s="42"/>
      <c r="D18" s="59"/>
      <c r="E18" s="42">
        <v>663789.89</v>
      </c>
      <c r="F18" s="61"/>
    </row>
    <row r="19" spans="1:6" ht="15.75">
      <c r="A19" s="31"/>
      <c r="B19" s="26"/>
      <c r="C19" s="41"/>
      <c r="D19" s="26"/>
      <c r="E19" s="41"/>
      <c r="F19" s="61"/>
    </row>
    <row r="20" spans="1:6" ht="16.5" thickBot="1">
      <c r="A20" s="58" t="s">
        <v>59</v>
      </c>
      <c r="B20" s="26"/>
      <c r="C20" s="36">
        <f>SUM(C11:C18)</f>
        <v>40572144.09</v>
      </c>
      <c r="D20" s="36"/>
      <c r="E20" s="60">
        <f>SUM(E11:E18)</f>
        <v>43107762.010000005</v>
      </c>
      <c r="F20" s="61"/>
    </row>
    <row r="21" spans="1:6" ht="16.5" thickTop="1">
      <c r="A21" s="61"/>
      <c r="C21" s="63"/>
      <c r="E21" s="64"/>
      <c r="F21" s="64"/>
    </row>
    <row r="22" spans="1:5" ht="15.75">
      <c r="A22" s="65"/>
      <c r="B22" s="61"/>
      <c r="C22" s="61"/>
      <c r="D22" s="61"/>
      <c r="E22" s="61"/>
    </row>
  </sheetData>
  <sheetProtection password="C841" sheet="1" selectLockedCells="1" selectUnlockedCells="1"/>
  <printOptions horizontalCentered="1"/>
  <pageMargins left="0.25" right="0.25" top="0.25" bottom="0.2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L31" sqref="L31"/>
    </sheetView>
  </sheetViews>
  <sheetFormatPr defaultColWidth="9.00390625" defaultRowHeight="15.75"/>
  <cols>
    <col min="1" max="1" width="35.75390625" style="55" customWidth="1"/>
    <col min="2" max="2" width="1.75390625" style="55" customWidth="1"/>
    <col min="3" max="3" width="11.75390625" style="55" customWidth="1"/>
    <col min="4" max="4" width="1.75390625" style="55" customWidth="1"/>
    <col min="5" max="5" width="9.75390625" style="55" customWidth="1"/>
    <col min="6" max="6" width="1.75390625" style="55" customWidth="1"/>
    <col min="7" max="7" width="11.75390625" style="55" customWidth="1"/>
    <col min="8" max="8" width="1.75390625" style="55" customWidth="1"/>
    <col min="9" max="9" width="8.75390625" style="55" customWidth="1"/>
    <col min="10" max="10" width="1.75390625" style="55" customWidth="1"/>
    <col min="11" max="11" width="12.75390625" style="55" customWidth="1"/>
    <col min="12" max="16384" width="9.00390625" style="55" customWidth="1"/>
  </cols>
  <sheetData>
    <row r="1" spans="1:9" ht="15.75">
      <c r="A1" s="4" t="s">
        <v>32</v>
      </c>
      <c r="B1" s="4"/>
      <c r="C1" s="4"/>
      <c r="D1" s="4"/>
      <c r="E1" s="4"/>
      <c r="F1" s="4"/>
      <c r="G1" s="4"/>
      <c r="H1" s="4"/>
      <c r="I1" s="4"/>
    </row>
    <row r="2" spans="1:13" ht="15.75">
      <c r="A2" s="126" t="s">
        <v>0</v>
      </c>
      <c r="B2" s="126"/>
      <c r="C2" s="126"/>
      <c r="D2" s="126"/>
      <c r="E2" s="126"/>
      <c r="F2" s="126"/>
      <c r="G2" s="126"/>
      <c r="H2" s="126"/>
      <c r="I2" s="126"/>
      <c r="J2" s="69"/>
      <c r="K2" s="69"/>
      <c r="L2" s="69"/>
      <c r="M2" s="69"/>
    </row>
    <row r="3" spans="1:13" ht="15.75">
      <c r="A3" s="126" t="s">
        <v>10</v>
      </c>
      <c r="B3" s="126"/>
      <c r="C3" s="126"/>
      <c r="D3" s="126"/>
      <c r="E3" s="126"/>
      <c r="F3" s="126"/>
      <c r="G3" s="126"/>
      <c r="H3" s="126"/>
      <c r="I3" s="126"/>
      <c r="J3" s="69"/>
      <c r="K3" s="69"/>
      <c r="L3" s="69"/>
      <c r="M3" s="69"/>
    </row>
    <row r="4" spans="1:13" ht="15.75">
      <c r="A4" s="127" t="s">
        <v>33</v>
      </c>
      <c r="B4" s="127"/>
      <c r="C4" s="127"/>
      <c r="D4" s="127"/>
      <c r="E4" s="127"/>
      <c r="F4" s="127"/>
      <c r="G4" s="127"/>
      <c r="H4" s="127"/>
      <c r="I4" s="127"/>
      <c r="J4" s="69"/>
      <c r="K4" s="69"/>
      <c r="L4" s="69"/>
      <c r="M4" s="69"/>
    </row>
    <row r="5" spans="1:13" ht="15.75">
      <c r="A5" s="126" t="s">
        <v>58</v>
      </c>
      <c r="B5" s="126"/>
      <c r="C5" s="126"/>
      <c r="D5" s="126"/>
      <c r="E5" s="126"/>
      <c r="F5" s="126"/>
      <c r="G5" s="126"/>
      <c r="H5" s="126"/>
      <c r="I5" s="126"/>
      <c r="J5" s="69"/>
      <c r="K5" s="69"/>
      <c r="L5" s="69"/>
      <c r="M5" s="69"/>
    </row>
    <row r="6" spans="1:9" ht="15.75">
      <c r="A6" s="7"/>
      <c r="B6" s="4"/>
      <c r="C6" s="4"/>
      <c r="D6" s="4"/>
      <c r="E6" s="4"/>
      <c r="F6" s="4"/>
      <c r="G6" s="4"/>
      <c r="H6" s="4"/>
      <c r="I6" s="4"/>
    </row>
    <row r="7" spans="1:9" ht="15.75">
      <c r="A7" s="7"/>
      <c r="B7" s="4"/>
      <c r="C7" s="4"/>
      <c r="D7" s="4"/>
      <c r="E7" s="4"/>
      <c r="F7" s="4"/>
      <c r="G7" s="4"/>
      <c r="H7" s="4"/>
      <c r="I7" s="4"/>
    </row>
    <row r="8" spans="1:11" ht="15.75">
      <c r="A8" s="7"/>
      <c r="B8" s="4"/>
      <c r="C8" s="8" t="s">
        <v>3</v>
      </c>
      <c r="D8" s="9"/>
      <c r="E8" s="9"/>
      <c r="F8" s="9"/>
      <c r="G8" s="8" t="s">
        <v>4</v>
      </c>
      <c r="H8" s="4"/>
      <c r="I8" s="4"/>
      <c r="J8" s="57"/>
      <c r="K8" s="70"/>
    </row>
    <row r="9" spans="1:13" ht="15.75">
      <c r="A9" s="7"/>
      <c r="B9" s="4"/>
      <c r="C9" s="10" t="s">
        <v>5</v>
      </c>
      <c r="D9" s="11"/>
      <c r="E9" s="10" t="s">
        <v>11</v>
      </c>
      <c r="F9" s="11"/>
      <c r="G9" s="10" t="s">
        <v>5</v>
      </c>
      <c r="H9" s="4"/>
      <c r="I9" s="8" t="s">
        <v>11</v>
      </c>
      <c r="J9" s="71"/>
      <c r="K9" s="72"/>
      <c r="M9" s="70"/>
    </row>
    <row r="10" spans="1:9" ht="15.75">
      <c r="A10" s="7"/>
      <c r="B10" s="4"/>
      <c r="C10" s="4"/>
      <c r="D10" s="4"/>
      <c r="E10" s="4"/>
      <c r="F10" s="4"/>
      <c r="G10" s="4"/>
      <c r="H10" s="4"/>
      <c r="I10" s="4"/>
    </row>
    <row r="11" spans="1:11" ht="15.75">
      <c r="A11" s="9" t="s">
        <v>12</v>
      </c>
      <c r="B11" s="4"/>
      <c r="C11" s="12"/>
      <c r="D11" s="12"/>
      <c r="E11" s="12"/>
      <c r="F11" s="12"/>
      <c r="G11" s="12"/>
      <c r="H11" s="4"/>
      <c r="I11" s="4"/>
      <c r="J11" s="73"/>
      <c r="K11" s="73"/>
    </row>
    <row r="12" spans="1:11" ht="15.75">
      <c r="A12" s="9" t="s">
        <v>13</v>
      </c>
      <c r="B12" s="4"/>
      <c r="C12" s="12"/>
      <c r="D12" s="12"/>
      <c r="E12" s="12"/>
      <c r="F12" s="12"/>
      <c r="G12" s="12"/>
      <c r="H12" s="4"/>
      <c r="I12" s="4"/>
      <c r="J12" s="73"/>
      <c r="K12" s="73"/>
    </row>
    <row r="13" spans="1:13" ht="15.75">
      <c r="A13" s="13" t="s">
        <v>48</v>
      </c>
      <c r="B13" s="4"/>
      <c r="C13" s="74">
        <v>4564345.59</v>
      </c>
      <c r="D13" s="12"/>
      <c r="E13" s="15">
        <f>ROUND((C13/C$29),4)</f>
        <v>0.5533</v>
      </c>
      <c r="F13" s="12"/>
      <c r="G13" s="74">
        <v>5797514.38</v>
      </c>
      <c r="H13" s="4"/>
      <c r="I13" s="15">
        <f>ROUND((G13/G$29),4)</f>
        <v>0.6172</v>
      </c>
      <c r="J13" s="73"/>
      <c r="K13" s="75"/>
      <c r="L13" s="76"/>
      <c r="M13" s="77"/>
    </row>
    <row r="14" spans="1:13" ht="15.75">
      <c r="A14" s="9" t="s">
        <v>29</v>
      </c>
      <c r="B14" s="4"/>
      <c r="C14" s="78">
        <f>SUM(C13:C13)</f>
        <v>4564345.59</v>
      </c>
      <c r="D14" s="12"/>
      <c r="E14" s="21">
        <f>SUM(E13:E13)</f>
        <v>0.5533</v>
      </c>
      <c r="F14" s="12"/>
      <c r="G14" s="78">
        <f>SUM(G13:G13)</f>
        <v>5797514.38</v>
      </c>
      <c r="H14" s="4"/>
      <c r="I14" s="21">
        <f>SUM(I13:I13)</f>
        <v>0.6172</v>
      </c>
      <c r="J14" s="73"/>
      <c r="K14" s="75"/>
      <c r="L14" s="76"/>
      <c r="M14" s="56"/>
    </row>
    <row r="15" spans="1:13" ht="15.75">
      <c r="A15" s="9"/>
      <c r="B15" s="4"/>
      <c r="C15" s="79"/>
      <c r="D15" s="12"/>
      <c r="E15" s="21"/>
      <c r="F15" s="12"/>
      <c r="G15" s="79"/>
      <c r="H15" s="4"/>
      <c r="I15" s="21"/>
      <c r="J15" s="73"/>
      <c r="K15" s="75"/>
      <c r="L15" s="76"/>
      <c r="M15" s="56"/>
    </row>
    <row r="16" spans="1:13" ht="15.75">
      <c r="A16" s="9" t="s">
        <v>37</v>
      </c>
      <c r="B16" s="4"/>
      <c r="C16" s="17"/>
      <c r="D16" s="4"/>
      <c r="E16" s="17"/>
      <c r="F16" s="4"/>
      <c r="G16" s="17"/>
      <c r="H16" s="4"/>
      <c r="I16" s="4"/>
      <c r="K16" s="76"/>
      <c r="L16" s="76"/>
      <c r="M16" s="76"/>
    </row>
    <row r="17" spans="1:13" ht="15.75">
      <c r="A17" s="13" t="s">
        <v>30</v>
      </c>
      <c r="B17" s="4"/>
      <c r="C17" s="19">
        <v>185670.3</v>
      </c>
      <c r="D17" s="4"/>
      <c r="E17" s="15">
        <f>ROUND((C17/C$29),4)</f>
        <v>0.0225</v>
      </c>
      <c r="F17" s="4"/>
      <c r="G17" s="19">
        <v>180012.87</v>
      </c>
      <c r="H17" s="4"/>
      <c r="I17" s="15">
        <f>ROUND((G17/G$29),4)</f>
        <v>0.0192</v>
      </c>
      <c r="K17" s="56"/>
      <c r="L17" s="76"/>
      <c r="M17" s="56"/>
    </row>
    <row r="18" spans="1:13" ht="15.75">
      <c r="A18" s="13" t="s">
        <v>31</v>
      </c>
      <c r="B18" s="4"/>
      <c r="C18" s="4">
        <v>3012006.46</v>
      </c>
      <c r="D18" s="4"/>
      <c r="E18" s="15">
        <f>ROUND((C18/C$29),4)</f>
        <v>0.3651</v>
      </c>
      <c r="F18" s="4"/>
      <c r="G18" s="4">
        <v>2977850.48</v>
      </c>
      <c r="H18" s="4"/>
      <c r="I18" s="15">
        <f>ROUND((G18/G$29),4)</f>
        <v>0.317</v>
      </c>
      <c r="K18" s="76"/>
      <c r="L18" s="76"/>
      <c r="M18" s="77"/>
    </row>
    <row r="19" spans="1:13" ht="15.75">
      <c r="A19" s="13" t="s">
        <v>49</v>
      </c>
      <c r="B19" s="4"/>
      <c r="C19" s="4">
        <v>196887.38</v>
      </c>
      <c r="D19" s="4"/>
      <c r="E19" s="15">
        <f>ROUND((C19/C$29),4)</f>
        <v>0.0239</v>
      </c>
      <c r="F19" s="4"/>
      <c r="G19" s="4">
        <v>147368.39</v>
      </c>
      <c r="H19" s="4"/>
      <c r="I19" s="15">
        <f>ROUND((G19/G$29),4)</f>
        <v>0.0157</v>
      </c>
      <c r="K19" s="76"/>
      <c r="L19" s="76"/>
      <c r="M19" s="77"/>
    </row>
    <row r="20" spans="1:13" ht="15.75">
      <c r="A20" s="9" t="s">
        <v>27</v>
      </c>
      <c r="B20" s="4"/>
      <c r="C20" s="20">
        <f>SUM(C17:C19)</f>
        <v>3394564.1399999997</v>
      </c>
      <c r="D20" s="4"/>
      <c r="E20" s="21">
        <f>SUM(E17:E19)</f>
        <v>0.4115</v>
      </c>
      <c r="F20" s="4"/>
      <c r="G20" s="20">
        <f>SUM(G17:G19)</f>
        <v>3305231.74</v>
      </c>
      <c r="H20" s="4"/>
      <c r="I20" s="21">
        <f>SUM(I17:I18)</f>
        <v>0.3362</v>
      </c>
      <c r="K20" s="80"/>
      <c r="L20" s="76"/>
      <c r="M20" s="77"/>
    </row>
    <row r="21" spans="1:13" ht="15.75">
      <c r="A21" s="9"/>
      <c r="B21" s="4"/>
      <c r="C21" s="22"/>
      <c r="D21" s="4"/>
      <c r="E21" s="22"/>
      <c r="F21" s="4"/>
      <c r="G21" s="22"/>
      <c r="H21" s="4"/>
      <c r="I21" s="22"/>
      <c r="K21" s="56"/>
      <c r="L21" s="76"/>
      <c r="M21" s="56"/>
    </row>
    <row r="22" spans="1:13" ht="15.75">
      <c r="A22" s="9" t="s">
        <v>15</v>
      </c>
      <c r="B22" s="4"/>
      <c r="C22" s="23">
        <f>+C14+C20</f>
        <v>7958909.7299999995</v>
      </c>
      <c r="D22" s="4"/>
      <c r="E22" s="14">
        <f>ROUND((C22/C$29),4)</f>
        <v>0.9647</v>
      </c>
      <c r="F22" s="4"/>
      <c r="G22" s="23">
        <f>+G14+G20</f>
        <v>9102746.120000001</v>
      </c>
      <c r="H22" s="4"/>
      <c r="I22" s="14">
        <f>ROUND((G22/G$29),4)</f>
        <v>0.969</v>
      </c>
      <c r="K22" s="76"/>
      <c r="L22" s="76"/>
      <c r="M22" s="77"/>
    </row>
    <row r="23" spans="1:13" ht="15.75">
      <c r="A23" s="7"/>
      <c r="B23" s="4"/>
      <c r="C23" s="4"/>
      <c r="D23" s="4"/>
      <c r="E23" s="4"/>
      <c r="F23" s="4"/>
      <c r="G23" s="4"/>
      <c r="H23" s="4"/>
      <c r="I23" s="4"/>
      <c r="K23" s="76"/>
      <c r="L23" s="76"/>
      <c r="M23" s="76"/>
    </row>
    <row r="24" spans="1:13" ht="15.75">
      <c r="A24" s="9" t="s">
        <v>21</v>
      </c>
      <c r="B24" s="4"/>
      <c r="C24" s="4"/>
      <c r="D24" s="4"/>
      <c r="E24" s="4"/>
      <c r="F24" s="4"/>
      <c r="G24" s="4"/>
      <c r="H24" s="4"/>
      <c r="I24" s="4"/>
      <c r="K24" s="76"/>
      <c r="L24" s="76"/>
      <c r="M24" s="76"/>
    </row>
    <row r="25" spans="1:13" ht="15.75">
      <c r="A25" s="13" t="s">
        <v>40</v>
      </c>
      <c r="B25" s="4"/>
      <c r="C25" s="4"/>
      <c r="D25" s="4"/>
      <c r="E25" s="16">
        <f>ROUND((C25/C$29),4)</f>
        <v>0</v>
      </c>
      <c r="F25" s="4"/>
      <c r="G25" s="4"/>
      <c r="H25" s="4"/>
      <c r="I25" s="16">
        <f>ROUND((G25/G$29),4)</f>
        <v>0</v>
      </c>
      <c r="K25" s="76"/>
      <c r="L25" s="76"/>
      <c r="M25" s="76"/>
    </row>
    <row r="26" spans="1:13" ht="15.75">
      <c r="A26" s="13" t="s">
        <v>28</v>
      </c>
      <c r="B26" s="4"/>
      <c r="C26" s="4">
        <v>290986.51</v>
      </c>
      <c r="D26" s="4"/>
      <c r="E26" s="14">
        <f>ROUND((C26/C$29),4)</f>
        <v>0.0353</v>
      </c>
      <c r="F26" s="4"/>
      <c r="G26" s="13">
        <f>+C26</f>
        <v>290986.51</v>
      </c>
      <c r="H26" s="4"/>
      <c r="I26" s="14">
        <f>ROUND((G26/G$29),4)</f>
        <v>0.031</v>
      </c>
      <c r="K26" s="80"/>
      <c r="L26" s="76"/>
      <c r="M26" s="77"/>
    </row>
    <row r="27" spans="1:13" ht="15.75">
      <c r="A27" s="9" t="s">
        <v>23</v>
      </c>
      <c r="B27" s="4"/>
      <c r="C27" s="81">
        <f>SUM(C25:C26)</f>
        <v>290986.51</v>
      </c>
      <c r="D27" s="4"/>
      <c r="E27" s="18">
        <f>ROUND((C27/C$29),4)</f>
        <v>0.0353</v>
      </c>
      <c r="F27" s="4"/>
      <c r="G27" s="81">
        <f>SUM(G25:G26)</f>
        <v>290986.51</v>
      </c>
      <c r="H27" s="4"/>
      <c r="I27" s="18">
        <f>ROUND((G27/G$29),4)</f>
        <v>0.031</v>
      </c>
      <c r="K27" s="56"/>
      <c r="L27" s="76"/>
      <c r="M27" s="56"/>
    </row>
    <row r="28" spans="1:13" ht="15.75">
      <c r="A28" s="9"/>
      <c r="B28" s="4"/>
      <c r="C28" s="19"/>
      <c r="D28" s="4"/>
      <c r="E28" s="16"/>
      <c r="F28" s="4"/>
      <c r="G28" s="19"/>
      <c r="H28" s="4"/>
      <c r="I28" s="16"/>
      <c r="K28" s="56"/>
      <c r="L28" s="76"/>
      <c r="M28" s="56"/>
    </row>
    <row r="29" spans="1:13" ht="16.5" thickBot="1">
      <c r="A29" s="9" t="s">
        <v>24</v>
      </c>
      <c r="B29" s="4"/>
      <c r="C29" s="12">
        <f>+C27+C22</f>
        <v>8249896.239999999</v>
      </c>
      <c r="D29" s="12"/>
      <c r="E29" s="15">
        <f>+E27+E22</f>
        <v>1</v>
      </c>
      <c r="F29" s="12"/>
      <c r="G29" s="12">
        <f>+G27+G22</f>
        <v>9393732.63</v>
      </c>
      <c r="H29" s="4"/>
      <c r="I29" s="15">
        <f>+I27+I22</f>
        <v>1</v>
      </c>
      <c r="J29" s="73"/>
      <c r="K29" s="75"/>
      <c r="L29" s="76"/>
      <c r="M29" s="77"/>
    </row>
    <row r="30" spans="1:13" ht="16.5" thickTop="1">
      <c r="A30" s="7"/>
      <c r="B30" s="4"/>
      <c r="C30" s="25"/>
      <c r="D30" s="4"/>
      <c r="E30" s="25"/>
      <c r="F30" s="4"/>
      <c r="G30" s="25"/>
      <c r="H30" s="4"/>
      <c r="I30" s="25"/>
      <c r="K30" s="56"/>
      <c r="L30" s="76"/>
      <c r="M30" s="56"/>
    </row>
    <row r="31" spans="1:13" ht="15.75">
      <c r="A31" s="54"/>
      <c r="K31" s="76"/>
      <c r="L31" s="76"/>
      <c r="M31" s="76"/>
    </row>
    <row r="32" spans="1:13" ht="15.75">
      <c r="A32" s="57"/>
      <c r="C32" s="82"/>
      <c r="E32" s="83"/>
      <c r="G32" s="84"/>
      <c r="I32" s="85"/>
      <c r="K32" s="86"/>
      <c r="L32" s="76"/>
      <c r="M32" s="87"/>
    </row>
    <row r="33" spans="1:13" ht="15.75">
      <c r="A33" s="54"/>
      <c r="C33" s="56"/>
      <c r="G33" s="88"/>
      <c r="I33" s="85"/>
      <c r="K33" s="89"/>
      <c r="L33" s="76"/>
      <c r="M33" s="87"/>
    </row>
    <row r="34" spans="7:13" ht="15.75">
      <c r="G34" s="84"/>
      <c r="K34" s="86"/>
      <c r="L34" s="76"/>
      <c r="M34" s="76"/>
    </row>
    <row r="35" spans="9:13" ht="15.75">
      <c r="I35" s="90"/>
      <c r="K35" s="76"/>
      <c r="L35" s="76"/>
      <c r="M35" s="91"/>
    </row>
    <row r="36" spans="9:13" ht="15.75">
      <c r="I36" s="90"/>
      <c r="K36" s="76"/>
      <c r="L36" s="76"/>
      <c r="M36" s="91"/>
    </row>
  </sheetData>
  <sheetProtection password="C841" sheet="1" selectLockedCells="1" selectUnlockedCells="1"/>
  <mergeCells count="4">
    <mergeCell ref="A2:I2"/>
    <mergeCell ref="A3:I3"/>
    <mergeCell ref="A4:I4"/>
    <mergeCell ref="A5:I5"/>
  </mergeCells>
  <printOptions/>
  <pageMargins left="0.57" right="0.6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25" sqref="A25:A26"/>
    </sheetView>
  </sheetViews>
  <sheetFormatPr defaultColWidth="9.00390625" defaultRowHeight="15.75"/>
  <cols>
    <col min="1" max="1" width="45.75390625" style="0" customWidth="1"/>
    <col min="2" max="2" width="3.75390625" style="0" customWidth="1"/>
    <col min="3" max="3" width="13.75390625" style="0" customWidth="1"/>
    <col min="4" max="4" width="3.75390625" style="0" customWidth="1"/>
    <col min="5" max="5" width="13.75390625" style="0" customWidth="1"/>
  </cols>
  <sheetData>
    <row r="1" spans="1:5" ht="15.75">
      <c r="A1" s="26" t="s">
        <v>32</v>
      </c>
      <c r="B1" s="26"/>
      <c r="C1" s="26"/>
      <c r="D1" s="26"/>
      <c r="E1" s="26"/>
    </row>
    <row r="2" spans="1:5" ht="15.75">
      <c r="A2" s="27" t="s">
        <v>0</v>
      </c>
      <c r="B2" s="28"/>
      <c r="C2" s="28"/>
      <c r="D2" s="28"/>
      <c r="E2" s="28"/>
    </row>
    <row r="3" spans="1:5" ht="15.75">
      <c r="A3" s="27" t="s">
        <v>1</v>
      </c>
      <c r="B3" s="28"/>
      <c r="C3" s="28"/>
      <c r="D3" s="28"/>
      <c r="E3" s="28"/>
    </row>
    <row r="4" spans="1:5" ht="15.75">
      <c r="A4" s="66" t="s">
        <v>33</v>
      </c>
      <c r="B4" s="67"/>
      <c r="C4" s="67"/>
      <c r="D4" s="67"/>
      <c r="E4" s="67"/>
    </row>
    <row r="5" spans="1:5" ht="15.75">
      <c r="A5" s="27" t="s">
        <v>57</v>
      </c>
      <c r="B5" s="28"/>
      <c r="C5" s="28"/>
      <c r="D5" s="28"/>
      <c r="E5" s="28"/>
    </row>
    <row r="6" spans="1:5" ht="15.75">
      <c r="A6" s="31"/>
      <c r="B6" s="26"/>
      <c r="C6" s="26"/>
      <c r="D6" s="26"/>
      <c r="E6" s="26"/>
    </row>
    <row r="7" spans="1:5" ht="15.75">
      <c r="A7" s="68"/>
      <c r="B7" s="26"/>
      <c r="C7" s="26"/>
      <c r="D7" s="26"/>
      <c r="E7" s="26"/>
    </row>
    <row r="8" spans="1:5" ht="15.75">
      <c r="A8" s="31"/>
      <c r="B8" s="26"/>
      <c r="C8" s="32" t="s">
        <v>3</v>
      </c>
      <c r="D8" s="33"/>
      <c r="E8" s="32" t="s">
        <v>4</v>
      </c>
    </row>
    <row r="9" spans="1:5" ht="15.75">
      <c r="A9" s="31"/>
      <c r="B9" s="26"/>
      <c r="C9" s="34" t="s">
        <v>5</v>
      </c>
      <c r="D9" s="35"/>
      <c r="E9" s="34" t="s">
        <v>5</v>
      </c>
    </row>
    <row r="10" spans="1:5" ht="15.75">
      <c r="A10" s="31"/>
      <c r="B10" s="26"/>
      <c r="C10" s="26"/>
      <c r="D10" s="26"/>
      <c r="E10" s="26"/>
    </row>
    <row r="11" spans="1:5" ht="15.75">
      <c r="A11" s="58" t="s">
        <v>56</v>
      </c>
      <c r="B11" s="26"/>
      <c r="C11" s="36">
        <v>8131419.27</v>
      </c>
      <c r="D11" s="36"/>
      <c r="E11" s="36">
        <v>9243929.15</v>
      </c>
    </row>
    <row r="12" spans="1:5" ht="15.75">
      <c r="A12" s="31"/>
      <c r="B12" s="26"/>
      <c r="C12" s="26"/>
      <c r="D12" s="26"/>
      <c r="E12" s="26"/>
    </row>
    <row r="13" spans="1:5" ht="15.75">
      <c r="A13" s="37" t="s">
        <v>41</v>
      </c>
      <c r="B13" s="26"/>
      <c r="C13" s="59">
        <v>-1259130.33</v>
      </c>
      <c r="D13" s="59"/>
      <c r="E13" s="59">
        <f aca="true" t="shared" si="0" ref="E13:E18">C13</f>
        <v>-1259130.33</v>
      </c>
    </row>
    <row r="14" spans="1:5" ht="15.75">
      <c r="A14" s="37" t="s">
        <v>34</v>
      </c>
      <c r="B14" s="26"/>
      <c r="C14" s="59">
        <f>44702.69+10791.14</f>
        <v>55493.83</v>
      </c>
      <c r="D14" s="59"/>
      <c r="E14" s="59">
        <f t="shared" si="0"/>
        <v>55493.83</v>
      </c>
    </row>
    <row r="15" spans="1:5" ht="15.75">
      <c r="A15" s="37" t="s">
        <v>26</v>
      </c>
      <c r="B15" s="26"/>
      <c r="C15" s="59">
        <v>18984.52</v>
      </c>
      <c r="D15" s="59"/>
      <c r="E15" s="59">
        <f t="shared" si="0"/>
        <v>18984.52</v>
      </c>
    </row>
    <row r="16" spans="1:5" ht="15.75">
      <c r="A16" s="37" t="s">
        <v>35</v>
      </c>
      <c r="B16" s="26"/>
      <c r="C16" s="59">
        <v>-10791.14</v>
      </c>
      <c r="D16" s="59"/>
      <c r="E16" s="59">
        <f t="shared" si="0"/>
        <v>-10791.14</v>
      </c>
    </row>
    <row r="17" spans="1:5" ht="15.75">
      <c r="A17" s="37" t="s">
        <v>43</v>
      </c>
      <c r="B17" s="26"/>
      <c r="C17" s="59">
        <v>-67303.63</v>
      </c>
      <c r="D17" s="59"/>
      <c r="E17" s="59">
        <f t="shared" si="0"/>
        <v>-67303.63</v>
      </c>
    </row>
    <row r="18" spans="1:5" ht="15.75">
      <c r="A18" s="37" t="s">
        <v>8</v>
      </c>
      <c r="B18" s="26"/>
      <c r="C18" s="59">
        <f>1381223.72</f>
        <v>1381223.72</v>
      </c>
      <c r="D18" s="59"/>
      <c r="E18" s="59">
        <f t="shared" si="0"/>
        <v>1381223.72</v>
      </c>
    </row>
    <row r="19" spans="1:5" ht="15.75">
      <c r="A19" s="37" t="s">
        <v>9</v>
      </c>
      <c r="B19" s="26"/>
      <c r="C19" s="42"/>
      <c r="D19" s="59"/>
      <c r="E19" s="42">
        <v>31326.51</v>
      </c>
    </row>
    <row r="20" spans="1:5" ht="15.75">
      <c r="A20" s="31"/>
      <c r="B20" s="26"/>
      <c r="C20" s="41"/>
      <c r="D20" s="26"/>
      <c r="E20" s="41"/>
    </row>
    <row r="21" spans="1:5" ht="16.5" thickBot="1">
      <c r="A21" s="58" t="s">
        <v>59</v>
      </c>
      <c r="B21" s="26"/>
      <c r="C21" s="36">
        <f>SUM(C11:C19)</f>
        <v>8249896.239999999</v>
      </c>
      <c r="D21" s="36"/>
      <c r="E21" s="60">
        <f>SUM(E11:E19)</f>
        <v>9393732.63</v>
      </c>
    </row>
    <row r="22" spans="1:5" ht="16.5" thickTop="1">
      <c r="A22" s="31"/>
      <c r="B22" s="26"/>
      <c r="C22" s="43"/>
      <c r="D22" s="26"/>
      <c r="E22" s="39"/>
    </row>
    <row r="23" spans="1:5" ht="15.75">
      <c r="A23" s="26"/>
      <c r="B23" s="26"/>
      <c r="C23" s="26"/>
      <c r="D23" s="26"/>
      <c r="E23" s="26"/>
    </row>
    <row r="24" spans="1:5" ht="15.75">
      <c r="A24" s="62"/>
      <c r="B24" s="62"/>
      <c r="C24" s="62"/>
      <c r="D24" s="62"/>
      <c r="E24" s="62"/>
    </row>
    <row r="25" spans="1:5" ht="15.75">
      <c r="A25" s="62"/>
      <c r="B25" s="62"/>
      <c r="C25" s="62"/>
      <c r="D25" s="62"/>
      <c r="E25" s="62"/>
    </row>
  </sheetData>
  <sheetProtection password="C841" sheet="1" selectLockedCells="1" selectUnlockedCells="1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G13" sqref="G13"/>
    </sheetView>
  </sheetViews>
  <sheetFormatPr defaultColWidth="9.00390625" defaultRowHeight="15.75"/>
  <cols>
    <col min="1" max="1" width="30.75390625" style="55" customWidth="1"/>
    <col min="2" max="2" width="1.75390625" style="55" customWidth="1"/>
    <col min="3" max="3" width="12.75390625" style="55" customWidth="1"/>
    <col min="4" max="4" width="1.75390625" style="55" customWidth="1"/>
    <col min="5" max="5" width="9.00390625" style="55" customWidth="1"/>
    <col min="6" max="6" width="1.75390625" style="55" customWidth="1"/>
    <col min="7" max="7" width="12.75390625" style="55" customWidth="1"/>
    <col min="8" max="8" width="1.75390625" style="55" customWidth="1"/>
    <col min="9" max="9" width="9.625" style="55" customWidth="1"/>
    <col min="10" max="16384" width="9.00390625" style="55" customWidth="1"/>
  </cols>
  <sheetData>
    <row r="1" spans="1:9" ht="15.75">
      <c r="A1" s="4" t="s">
        <v>32</v>
      </c>
      <c r="B1" s="4"/>
      <c r="C1" s="4"/>
      <c r="D1" s="4"/>
      <c r="E1" s="4"/>
      <c r="F1" s="4"/>
      <c r="G1" s="4"/>
      <c r="H1" s="4"/>
      <c r="I1" s="4"/>
    </row>
    <row r="2" spans="1:9" ht="15.75">
      <c r="A2" s="126" t="s">
        <v>0</v>
      </c>
      <c r="B2" s="126"/>
      <c r="C2" s="126"/>
      <c r="D2" s="126"/>
      <c r="E2" s="126"/>
      <c r="F2" s="126"/>
      <c r="G2" s="126"/>
      <c r="H2" s="126"/>
      <c r="I2" s="126"/>
    </row>
    <row r="3" spans="1:9" ht="15.75">
      <c r="A3" s="126" t="s">
        <v>10</v>
      </c>
      <c r="B3" s="126"/>
      <c r="C3" s="126"/>
      <c r="D3" s="126"/>
      <c r="E3" s="126"/>
      <c r="F3" s="126"/>
      <c r="G3" s="126"/>
      <c r="H3" s="126"/>
      <c r="I3" s="126"/>
    </row>
    <row r="4" spans="1:9" ht="15.75">
      <c r="A4" s="127" t="s">
        <v>52</v>
      </c>
      <c r="B4" s="127"/>
      <c r="C4" s="127"/>
      <c r="D4" s="127"/>
      <c r="E4" s="127"/>
      <c r="F4" s="127"/>
      <c r="G4" s="127"/>
      <c r="H4" s="127"/>
      <c r="I4" s="127"/>
    </row>
    <row r="5" spans="1:9" ht="15.75">
      <c r="A5" s="126" t="s">
        <v>58</v>
      </c>
      <c r="B5" s="126"/>
      <c r="C5" s="126"/>
      <c r="D5" s="126"/>
      <c r="E5" s="126"/>
      <c r="F5" s="126"/>
      <c r="G5" s="126"/>
      <c r="H5" s="126"/>
      <c r="I5" s="126"/>
    </row>
    <row r="6" spans="1:9" ht="15.75">
      <c r="A6" s="7"/>
      <c r="B6" s="4"/>
      <c r="C6" s="4"/>
      <c r="D6" s="4"/>
      <c r="E6" s="4"/>
      <c r="F6" s="4"/>
      <c r="G6" s="4"/>
      <c r="H6" s="4"/>
      <c r="I6" s="4"/>
    </row>
    <row r="7" spans="1:9" ht="15.75">
      <c r="A7" s="7"/>
      <c r="B7" s="4"/>
      <c r="C7" s="4"/>
      <c r="D7" s="4"/>
      <c r="E7" s="4"/>
      <c r="F7" s="4"/>
      <c r="G7" s="4"/>
      <c r="H7" s="4"/>
      <c r="I7" s="4"/>
    </row>
    <row r="8" spans="1:9" ht="15.75">
      <c r="A8" s="7"/>
      <c r="B8" s="4"/>
      <c r="C8" s="8" t="s">
        <v>3</v>
      </c>
      <c r="D8" s="9"/>
      <c r="E8" s="9"/>
      <c r="F8" s="9"/>
      <c r="G8" s="8" t="s">
        <v>4</v>
      </c>
      <c r="H8" s="4"/>
      <c r="I8" s="4"/>
    </row>
    <row r="9" spans="1:9" ht="15.75">
      <c r="A9" s="7"/>
      <c r="B9" s="4"/>
      <c r="C9" s="10" t="s">
        <v>5</v>
      </c>
      <c r="D9" s="11"/>
      <c r="E9" s="10" t="s">
        <v>11</v>
      </c>
      <c r="F9" s="11"/>
      <c r="G9" s="10" t="s">
        <v>5</v>
      </c>
      <c r="H9" s="4"/>
      <c r="I9" s="8" t="s">
        <v>11</v>
      </c>
    </row>
    <row r="10" spans="1:9" ht="15.75">
      <c r="A10" s="7"/>
      <c r="B10" s="4"/>
      <c r="C10" s="4"/>
      <c r="D10" s="4"/>
      <c r="E10" s="4"/>
      <c r="F10" s="4"/>
      <c r="G10" s="4"/>
      <c r="H10" s="4"/>
      <c r="I10" s="4"/>
    </row>
    <row r="11" spans="1:9" ht="15.75">
      <c r="A11" s="9" t="s">
        <v>53</v>
      </c>
      <c r="B11" s="4"/>
      <c r="C11" s="4"/>
      <c r="D11" s="4"/>
      <c r="E11" s="4"/>
      <c r="F11" s="4"/>
      <c r="G11" s="4"/>
      <c r="H11" s="4"/>
      <c r="I11" s="4"/>
    </row>
    <row r="12" spans="1:9" ht="15.75">
      <c r="A12" s="13" t="s">
        <v>50</v>
      </c>
      <c r="B12" s="4"/>
      <c r="C12" s="116">
        <v>663666.99</v>
      </c>
      <c r="D12" s="4"/>
      <c r="E12" s="14">
        <f>ROUND((C12/$C$15),4)</f>
        <v>1</v>
      </c>
      <c r="F12" s="4"/>
      <c r="G12" s="12">
        <v>691936.98</v>
      </c>
      <c r="H12" s="4"/>
      <c r="I12" s="14">
        <f>ROUND((G12/G$15),4)</f>
        <v>1</v>
      </c>
    </row>
    <row r="13" spans="1:9" ht="15.75">
      <c r="A13" s="9" t="s">
        <v>54</v>
      </c>
      <c r="B13" s="4"/>
      <c r="C13" s="81">
        <f>SUM(C12:C12)</f>
        <v>663666.99</v>
      </c>
      <c r="D13" s="4"/>
      <c r="E13" s="18">
        <f>SUM(E12)</f>
        <v>1</v>
      </c>
      <c r="F13" s="4"/>
      <c r="G13" s="81">
        <f>SUM(G12:G12)</f>
        <v>691936.98</v>
      </c>
      <c r="H13" s="4"/>
      <c r="I13" s="18">
        <f>SUM(I12)</f>
        <v>1</v>
      </c>
    </row>
    <row r="14" spans="1:9" ht="15.75">
      <c r="A14" s="9"/>
      <c r="B14" s="4"/>
      <c r="C14" s="19"/>
      <c r="D14" s="4"/>
      <c r="E14" s="19"/>
      <c r="F14" s="4"/>
      <c r="G14" s="19"/>
      <c r="H14" s="4"/>
      <c r="I14" s="19"/>
    </row>
    <row r="15" spans="1:9" ht="16.5" thickBot="1">
      <c r="A15" s="9" t="s">
        <v>36</v>
      </c>
      <c r="B15" s="4"/>
      <c r="C15" s="92">
        <f>+C13</f>
        <v>663666.99</v>
      </c>
      <c r="D15" s="17"/>
      <c r="E15" s="93">
        <f>+E13</f>
        <v>1</v>
      </c>
      <c r="F15" s="17"/>
      <c r="G15" s="92">
        <f>+G13</f>
        <v>691936.98</v>
      </c>
      <c r="H15" s="17"/>
      <c r="I15" s="93">
        <f>+I13</f>
        <v>1</v>
      </c>
    </row>
    <row r="16" spans="1:9" ht="16.5" thickTop="1">
      <c r="A16" s="9"/>
      <c r="B16" s="4"/>
      <c r="C16" s="118"/>
      <c r="D16" s="17"/>
      <c r="E16" s="119"/>
      <c r="F16" s="17"/>
      <c r="G16" s="118"/>
      <c r="H16" s="17"/>
      <c r="I16" s="119"/>
    </row>
    <row r="17" spans="1:9" ht="15.75">
      <c r="A17" s="117"/>
      <c r="B17" s="4"/>
      <c r="C17" s="19"/>
      <c r="D17" s="4"/>
      <c r="E17" s="19"/>
      <c r="F17" s="4"/>
      <c r="G17" s="19"/>
      <c r="H17" s="4"/>
      <c r="I17" s="19"/>
    </row>
    <row r="18" spans="1:9" ht="15.75">
      <c r="A18" s="117"/>
      <c r="B18" s="4"/>
      <c r="C18" s="4"/>
      <c r="D18" s="4"/>
      <c r="E18" s="4"/>
      <c r="F18" s="4"/>
      <c r="G18" s="4"/>
      <c r="H18" s="4"/>
      <c r="I18" s="4"/>
    </row>
  </sheetData>
  <sheetProtection password="C841" sheet="1" objects="1" scenarios="1" selectLockedCells="1" selectUnlockedCells="1"/>
  <mergeCells count="4">
    <mergeCell ref="A2:I2"/>
    <mergeCell ref="A3:I3"/>
    <mergeCell ref="A4:I4"/>
    <mergeCell ref="A5:I5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18" sqref="A18"/>
    </sheetView>
  </sheetViews>
  <sheetFormatPr defaultColWidth="9.00390625" defaultRowHeight="15.75"/>
  <cols>
    <col min="1" max="1" width="40.75390625" style="55" customWidth="1"/>
    <col min="2" max="2" width="9.00390625" style="55" customWidth="1"/>
    <col min="3" max="3" width="12.75390625" style="55" customWidth="1"/>
    <col min="4" max="4" width="9.00390625" style="55" customWidth="1"/>
    <col min="5" max="5" width="12.75390625" style="55" customWidth="1"/>
    <col min="6" max="16384" width="9.00390625" style="55" customWidth="1"/>
  </cols>
  <sheetData>
    <row r="1" spans="1:5" ht="15.75">
      <c r="A1" s="4" t="s">
        <v>32</v>
      </c>
      <c r="B1" s="4"/>
      <c r="C1" s="4"/>
      <c r="D1" s="4"/>
      <c r="E1" s="4"/>
    </row>
    <row r="2" spans="1:5" ht="15.75">
      <c r="A2" s="126" t="s">
        <v>0</v>
      </c>
      <c r="B2" s="126"/>
      <c r="C2" s="126"/>
      <c r="D2" s="126"/>
      <c r="E2" s="126"/>
    </row>
    <row r="3" spans="1:5" ht="15.75">
      <c r="A3" s="126" t="s">
        <v>1</v>
      </c>
      <c r="B3" s="126"/>
      <c r="C3" s="126"/>
      <c r="D3" s="126"/>
      <c r="E3" s="126"/>
    </row>
    <row r="4" spans="1:5" ht="15.75">
      <c r="A4" s="127" t="s">
        <v>52</v>
      </c>
      <c r="B4" s="127"/>
      <c r="C4" s="127"/>
      <c r="D4" s="127"/>
      <c r="E4" s="127"/>
    </row>
    <row r="5" spans="1:5" ht="15.75">
      <c r="A5" s="126" t="s">
        <v>57</v>
      </c>
      <c r="B5" s="126"/>
      <c r="C5" s="126"/>
      <c r="D5" s="126"/>
      <c r="E5" s="126"/>
    </row>
    <row r="6" spans="1:5" ht="15.75">
      <c r="A6" s="121"/>
      <c r="B6" s="4"/>
      <c r="C6" s="4"/>
      <c r="D6" s="4"/>
      <c r="E6" s="4"/>
    </row>
    <row r="7" spans="1:5" ht="15.75">
      <c r="A7" s="121"/>
      <c r="B7" s="4"/>
      <c r="C7" s="4"/>
      <c r="D7" s="4"/>
      <c r="E7" s="4"/>
    </row>
    <row r="8" spans="1:5" ht="15.75">
      <c r="A8" s="121"/>
      <c r="B8" s="4"/>
      <c r="C8" s="8" t="s">
        <v>3</v>
      </c>
      <c r="D8" s="9"/>
      <c r="E8" s="8" t="s">
        <v>4</v>
      </c>
    </row>
    <row r="9" spans="1:5" ht="15.75">
      <c r="A9" s="7"/>
      <c r="B9" s="4"/>
      <c r="C9" s="10" t="s">
        <v>5</v>
      </c>
      <c r="D9" s="11"/>
      <c r="E9" s="10" t="s">
        <v>5</v>
      </c>
    </row>
    <row r="10" spans="1:5" ht="15.75">
      <c r="A10" s="7"/>
      <c r="B10" s="4"/>
      <c r="C10" s="4"/>
      <c r="D10" s="4"/>
      <c r="E10" s="4"/>
    </row>
    <row r="11" spans="1:5" ht="15.75">
      <c r="A11" s="51" t="s">
        <v>56</v>
      </c>
      <c r="B11" s="4"/>
      <c r="C11" s="12">
        <v>611841.99</v>
      </c>
      <c r="D11" s="12"/>
      <c r="E11" s="12">
        <v>631978.16</v>
      </c>
    </row>
    <row r="12" spans="1:5" ht="15.75">
      <c r="A12" s="7"/>
      <c r="B12" s="4"/>
      <c r="C12" s="4"/>
      <c r="D12" s="4"/>
      <c r="E12" s="4"/>
    </row>
    <row r="13" spans="1:5" ht="15.75">
      <c r="A13" s="13" t="s">
        <v>41</v>
      </c>
      <c r="B13" s="4"/>
      <c r="C13" s="52"/>
      <c r="D13" s="52"/>
      <c r="E13" s="52"/>
    </row>
    <row r="14" spans="1:5" ht="15.75">
      <c r="A14" s="13" t="s">
        <v>34</v>
      </c>
      <c r="B14" s="4"/>
      <c r="C14" s="52">
        <v>2386.82</v>
      </c>
      <c r="D14" s="52"/>
      <c r="E14" s="52">
        <f>C14</f>
        <v>2386.82</v>
      </c>
    </row>
    <row r="15" spans="1:5" ht="15.75">
      <c r="A15" s="13" t="s">
        <v>26</v>
      </c>
      <c r="B15" s="4"/>
      <c r="C15" s="52">
        <v>6953.64</v>
      </c>
      <c r="D15" s="52"/>
      <c r="E15" s="52">
        <f>C15</f>
        <v>6953.64</v>
      </c>
    </row>
    <row r="16" spans="1:5" ht="15.75">
      <c r="A16" s="13" t="s">
        <v>35</v>
      </c>
      <c r="B16" s="4"/>
      <c r="C16" s="52">
        <v>-1545.65</v>
      </c>
      <c r="D16" s="52"/>
      <c r="E16" s="52">
        <f>C16</f>
        <v>-1545.65</v>
      </c>
    </row>
    <row r="17" spans="1:5" ht="15.75">
      <c r="A17" s="13" t="s">
        <v>42</v>
      </c>
      <c r="B17" s="4"/>
      <c r="C17" s="52">
        <f>-6953.64-841.17</f>
        <v>-7794.81</v>
      </c>
      <c r="D17" s="52"/>
      <c r="E17" s="52">
        <f>C17</f>
        <v>-7794.81</v>
      </c>
    </row>
    <row r="18" spans="1:5" ht="15.75">
      <c r="A18" s="13" t="s">
        <v>38</v>
      </c>
      <c r="B18" s="4"/>
      <c r="C18" s="52">
        <v>51825</v>
      </c>
      <c r="D18" s="52"/>
      <c r="E18" s="52">
        <f>C18</f>
        <v>51825</v>
      </c>
    </row>
    <row r="19" spans="1:5" ht="15.75">
      <c r="A19" s="13" t="s">
        <v>9</v>
      </c>
      <c r="B19" s="4"/>
      <c r="C19" s="24"/>
      <c r="D19" s="52"/>
      <c r="E19" s="24">
        <v>8133.82</v>
      </c>
    </row>
    <row r="20" spans="1:5" ht="15.75">
      <c r="A20" s="7"/>
      <c r="B20" s="4"/>
      <c r="C20" s="22"/>
      <c r="D20" s="4"/>
      <c r="E20" s="22"/>
    </row>
    <row r="21" spans="1:5" ht="16.5" thickBot="1">
      <c r="A21" s="51" t="s">
        <v>59</v>
      </c>
      <c r="B21" s="4"/>
      <c r="C21" s="12">
        <f>SUM(C11:C19)</f>
        <v>663666.9899999999</v>
      </c>
      <c r="D21" s="12"/>
      <c r="E21" s="53">
        <f>SUM(E11:E19)</f>
        <v>691936.9799999999</v>
      </c>
    </row>
    <row r="22" spans="1:5" ht="16.5" thickTop="1">
      <c r="A22" s="7"/>
      <c r="B22" s="4"/>
      <c r="C22" s="25"/>
      <c r="D22" s="4"/>
      <c r="E22" s="19"/>
    </row>
    <row r="23" spans="1:5" ht="15.75">
      <c r="A23" s="117"/>
      <c r="B23" s="4"/>
      <c r="C23" s="4"/>
      <c r="D23" s="4"/>
      <c r="E23" s="4"/>
    </row>
    <row r="24" ht="15.75">
      <c r="A24" s="117"/>
    </row>
  </sheetData>
  <sheetProtection password="C841" sheet="1" objects="1" scenarios="1" selectLockedCells="1" selectUnlockedCells="1"/>
  <mergeCells count="4">
    <mergeCell ref="A4:E4"/>
    <mergeCell ref="A2:E2"/>
    <mergeCell ref="A3:E3"/>
    <mergeCell ref="A5:E5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C30" sqref="C30"/>
    </sheetView>
  </sheetViews>
  <sheetFormatPr defaultColWidth="9.00390625" defaultRowHeight="15.75"/>
  <cols>
    <col min="1" max="1" width="30.75390625" style="55" customWidth="1"/>
    <col min="2" max="2" width="1.75390625" style="55" customWidth="1"/>
    <col min="3" max="3" width="12.75390625" style="55" customWidth="1"/>
    <col min="4" max="4" width="1.75390625" style="55" customWidth="1"/>
    <col min="5" max="5" width="9.00390625" style="55" customWidth="1"/>
    <col min="6" max="6" width="1.75390625" style="55" customWidth="1"/>
    <col min="7" max="7" width="12.75390625" style="55" customWidth="1"/>
    <col min="8" max="8" width="1.75390625" style="55" customWidth="1"/>
    <col min="9" max="9" width="9.625" style="55" customWidth="1"/>
    <col min="10" max="16384" width="9.00390625" style="55" customWidth="1"/>
  </cols>
  <sheetData>
    <row r="1" spans="1:9" ht="15.75">
      <c r="A1" s="4" t="s">
        <v>32</v>
      </c>
      <c r="B1" s="4"/>
      <c r="C1" s="4"/>
      <c r="D1" s="4"/>
      <c r="E1" s="4"/>
      <c r="F1" s="4"/>
      <c r="G1" s="4"/>
      <c r="H1" s="4"/>
      <c r="I1" s="4"/>
    </row>
    <row r="2" spans="1:9" ht="15.75">
      <c r="A2" s="126" t="s">
        <v>0</v>
      </c>
      <c r="B2" s="126"/>
      <c r="C2" s="126"/>
      <c r="D2" s="126"/>
      <c r="E2" s="126"/>
      <c r="F2" s="126"/>
      <c r="G2" s="126"/>
      <c r="H2" s="126"/>
      <c r="I2" s="126"/>
    </row>
    <row r="3" spans="1:9" ht="15.75">
      <c r="A3" s="126" t="s">
        <v>10</v>
      </c>
      <c r="B3" s="126"/>
      <c r="C3" s="126"/>
      <c r="D3" s="126"/>
      <c r="E3" s="126"/>
      <c r="F3" s="126"/>
      <c r="G3" s="126"/>
      <c r="H3" s="126"/>
      <c r="I3" s="126"/>
    </row>
    <row r="4" spans="1:9" ht="15.75">
      <c r="A4" s="127" t="s">
        <v>51</v>
      </c>
      <c r="B4" s="127"/>
      <c r="C4" s="127"/>
      <c r="D4" s="127"/>
      <c r="E4" s="127"/>
      <c r="F4" s="127"/>
      <c r="G4" s="127"/>
      <c r="H4" s="127"/>
      <c r="I4" s="127"/>
    </row>
    <row r="5" spans="1:9" ht="15.75">
      <c r="A5" s="126" t="s">
        <v>58</v>
      </c>
      <c r="B5" s="126"/>
      <c r="C5" s="126"/>
      <c r="D5" s="126"/>
      <c r="E5" s="126"/>
      <c r="F5" s="126"/>
      <c r="G5" s="126"/>
      <c r="H5" s="126"/>
      <c r="I5" s="126"/>
    </row>
    <row r="6" spans="1:9" ht="15.75">
      <c r="A6" s="7"/>
      <c r="B6" s="4"/>
      <c r="C6" s="4"/>
      <c r="D6" s="4"/>
      <c r="E6" s="4"/>
      <c r="F6" s="4"/>
      <c r="G6" s="4"/>
      <c r="H6" s="4"/>
      <c r="I6" s="4"/>
    </row>
    <row r="7" spans="1:9" ht="15.75">
      <c r="A7" s="7"/>
      <c r="B7" s="4"/>
      <c r="C7" s="4"/>
      <c r="D7" s="4"/>
      <c r="E7" s="4"/>
      <c r="F7" s="4"/>
      <c r="G7" s="4"/>
      <c r="H7" s="4"/>
      <c r="I7" s="4"/>
    </row>
    <row r="8" spans="1:9" ht="15.75">
      <c r="A8" s="7"/>
      <c r="B8" s="4"/>
      <c r="C8" s="8" t="s">
        <v>3</v>
      </c>
      <c r="D8" s="9"/>
      <c r="E8" s="9"/>
      <c r="F8" s="9"/>
      <c r="G8" s="8" t="s">
        <v>4</v>
      </c>
      <c r="H8" s="4"/>
      <c r="I8" s="4"/>
    </row>
    <row r="9" spans="1:9" ht="15.75">
      <c r="A9" s="7"/>
      <c r="B9" s="4"/>
      <c r="C9" s="10" t="s">
        <v>5</v>
      </c>
      <c r="D9" s="11"/>
      <c r="E9" s="10" t="s">
        <v>11</v>
      </c>
      <c r="F9" s="11"/>
      <c r="G9" s="10" t="s">
        <v>5</v>
      </c>
      <c r="H9" s="4"/>
      <c r="I9" s="8" t="s">
        <v>11</v>
      </c>
    </row>
    <row r="10" spans="1:9" ht="15.75">
      <c r="A10" s="7"/>
      <c r="B10" s="4"/>
      <c r="C10" s="4"/>
      <c r="D10" s="4"/>
      <c r="E10" s="4"/>
      <c r="F10" s="4"/>
      <c r="G10" s="4"/>
      <c r="H10" s="4"/>
      <c r="I10" s="4"/>
    </row>
    <row r="11" spans="1:9" ht="15.75">
      <c r="A11" s="9" t="s">
        <v>53</v>
      </c>
      <c r="B11" s="4"/>
      <c r="C11" s="4"/>
      <c r="D11" s="4"/>
      <c r="E11" s="4"/>
      <c r="F11" s="4"/>
      <c r="G11" s="4"/>
      <c r="H11" s="4"/>
      <c r="I11" s="4"/>
    </row>
    <row r="12" spans="1:9" ht="15.75">
      <c r="A12" s="13" t="s">
        <v>50</v>
      </c>
      <c r="B12" s="4"/>
      <c r="C12" s="116">
        <v>11527330.78</v>
      </c>
      <c r="D12" s="4"/>
      <c r="E12" s="14">
        <f>ROUND((C12/$C$15),4)</f>
        <v>1</v>
      </c>
      <c r="F12" s="4"/>
      <c r="G12" s="12">
        <v>12140079.75</v>
      </c>
      <c r="H12" s="4"/>
      <c r="I12" s="14">
        <f>ROUND((G12/G$15),4)</f>
        <v>1</v>
      </c>
    </row>
    <row r="13" spans="1:9" ht="15.75">
      <c r="A13" s="9" t="s">
        <v>54</v>
      </c>
      <c r="B13" s="4"/>
      <c r="C13" s="81">
        <f>SUM(C12:C12)</f>
        <v>11527330.78</v>
      </c>
      <c r="D13" s="4"/>
      <c r="E13" s="18">
        <f>SUM(E12)</f>
        <v>1</v>
      </c>
      <c r="F13" s="4"/>
      <c r="G13" s="81">
        <f>SUM(G12:G12)</f>
        <v>12140079.75</v>
      </c>
      <c r="H13" s="4"/>
      <c r="I13" s="18">
        <f>SUM(I12)</f>
        <v>1</v>
      </c>
    </row>
    <row r="14" spans="1:9" ht="15.75">
      <c r="A14" s="9"/>
      <c r="B14" s="4"/>
      <c r="C14" s="19"/>
      <c r="D14" s="4"/>
      <c r="E14" s="19"/>
      <c r="F14" s="4"/>
      <c r="G14" s="19"/>
      <c r="H14" s="4"/>
      <c r="I14" s="19"/>
    </row>
    <row r="15" spans="1:9" ht="16.5" thickBot="1">
      <c r="A15" s="9" t="s">
        <v>36</v>
      </c>
      <c r="B15" s="4"/>
      <c r="C15" s="92">
        <f>+C13</f>
        <v>11527330.78</v>
      </c>
      <c r="D15" s="17"/>
      <c r="E15" s="93">
        <f>+E13</f>
        <v>1</v>
      </c>
      <c r="F15" s="17"/>
      <c r="G15" s="92">
        <f>+G13</f>
        <v>12140079.75</v>
      </c>
      <c r="H15" s="17"/>
      <c r="I15" s="93">
        <f>+I13</f>
        <v>1</v>
      </c>
    </row>
    <row r="16" spans="1:9" ht="16.5" thickTop="1">
      <c r="A16" s="9"/>
      <c r="B16" s="4"/>
      <c r="C16" s="118"/>
      <c r="D16" s="17"/>
      <c r="E16" s="119"/>
      <c r="F16" s="17"/>
      <c r="G16" s="118"/>
      <c r="H16" s="17"/>
      <c r="I16" s="119"/>
    </row>
    <row r="17" spans="1:9" ht="15.75">
      <c r="A17" s="117"/>
      <c r="B17" s="4"/>
      <c r="C17" s="19"/>
      <c r="D17" s="4"/>
      <c r="E17" s="19"/>
      <c r="F17" s="4"/>
      <c r="G17" s="19"/>
      <c r="H17" s="4"/>
      <c r="I17" s="19"/>
    </row>
    <row r="18" spans="1:9" ht="15.75">
      <c r="A18" s="117"/>
      <c r="B18" s="4"/>
      <c r="C18" s="4"/>
      <c r="D18" s="4"/>
      <c r="E18" s="4"/>
      <c r="F18" s="4"/>
      <c r="G18" s="4"/>
      <c r="H18" s="4"/>
      <c r="I18" s="4"/>
    </row>
  </sheetData>
  <sheetProtection password="C841" sheet="1" selectLockedCells="1" selectUnlockedCells="1"/>
  <mergeCells count="4">
    <mergeCell ref="A2:I2"/>
    <mergeCell ref="A3:I3"/>
    <mergeCell ref="A4:I4"/>
    <mergeCell ref="A5:I5"/>
  </mergeCells>
  <printOptions/>
  <pageMargins left="0.7" right="0.7" top="0.75" bottom="0.75" header="0.3" footer="0.3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D10" sqref="D10"/>
    </sheetView>
  </sheetViews>
  <sheetFormatPr defaultColWidth="9.00390625" defaultRowHeight="15.75"/>
  <cols>
    <col min="1" max="1" width="40.75390625" style="55" customWidth="1"/>
    <col min="2" max="2" width="9.00390625" style="55" customWidth="1"/>
    <col min="3" max="3" width="12.75390625" style="55" customWidth="1"/>
    <col min="4" max="4" width="9.00390625" style="55" customWidth="1"/>
    <col min="5" max="5" width="12.75390625" style="55" customWidth="1"/>
    <col min="6" max="16384" width="9.00390625" style="55" customWidth="1"/>
  </cols>
  <sheetData>
    <row r="1" spans="1:5" ht="15.75">
      <c r="A1" s="4" t="s">
        <v>32</v>
      </c>
      <c r="B1" s="4"/>
      <c r="C1" s="4"/>
      <c r="D1" s="4"/>
      <c r="E1" s="4"/>
    </row>
    <row r="2" spans="1:5" ht="15.75">
      <c r="A2" s="5" t="s">
        <v>0</v>
      </c>
      <c r="B2" s="6"/>
      <c r="C2" s="6"/>
      <c r="D2" s="6"/>
      <c r="E2" s="6"/>
    </row>
    <row r="3" spans="1:5" ht="15.75">
      <c r="A3" s="5" t="s">
        <v>1</v>
      </c>
      <c r="B3" s="6"/>
      <c r="C3" s="6"/>
      <c r="D3" s="6"/>
      <c r="E3" s="6"/>
    </row>
    <row r="4" spans="1:5" ht="15.75">
      <c r="A4" s="94" t="s">
        <v>51</v>
      </c>
      <c r="B4" s="95"/>
      <c r="C4" s="95"/>
      <c r="D4" s="95"/>
      <c r="E4" s="95"/>
    </row>
    <row r="5" spans="1:5" ht="15.75">
      <c r="A5" s="5" t="s">
        <v>57</v>
      </c>
      <c r="B5" s="6"/>
      <c r="C5" s="6"/>
      <c r="D5" s="6"/>
      <c r="E5" s="6"/>
    </row>
    <row r="6" spans="1:5" ht="15.75">
      <c r="A6" s="7"/>
      <c r="B6" s="4"/>
      <c r="C6" s="4"/>
      <c r="D6" s="4"/>
      <c r="E6" s="4"/>
    </row>
    <row r="7" spans="1:5" ht="15.75">
      <c r="A7" s="96"/>
      <c r="B7" s="4"/>
      <c r="C7" s="4"/>
      <c r="D7" s="4"/>
      <c r="E7" s="4"/>
    </row>
    <row r="8" spans="1:5" ht="15.75">
      <c r="A8" s="7"/>
      <c r="B8" s="4"/>
      <c r="C8" s="8" t="s">
        <v>3</v>
      </c>
      <c r="D8" s="9"/>
      <c r="E8" s="8" t="s">
        <v>4</v>
      </c>
    </row>
    <row r="9" spans="1:5" ht="15.75">
      <c r="A9" s="7"/>
      <c r="B9" s="4"/>
      <c r="C9" s="10" t="s">
        <v>5</v>
      </c>
      <c r="D9" s="11"/>
      <c r="E9" s="10" t="s">
        <v>5</v>
      </c>
    </row>
    <row r="10" spans="1:5" ht="15.75">
      <c r="A10" s="7"/>
      <c r="B10" s="4"/>
      <c r="C10" s="4"/>
      <c r="D10" s="4"/>
      <c r="E10" s="4"/>
    </row>
    <row r="11" spans="1:5" ht="15.75">
      <c r="A11" s="51" t="s">
        <v>56</v>
      </c>
      <c r="B11" s="4"/>
      <c r="C11" s="12">
        <v>11516585.66</v>
      </c>
      <c r="D11" s="12"/>
      <c r="E11" s="12">
        <v>11986626.07</v>
      </c>
    </row>
    <row r="12" spans="1:5" ht="15.75">
      <c r="A12" s="7"/>
      <c r="B12" s="4"/>
      <c r="C12" s="4"/>
      <c r="D12" s="4"/>
      <c r="E12" s="4"/>
    </row>
    <row r="13" spans="1:5" ht="15.75">
      <c r="A13" s="13" t="s">
        <v>41</v>
      </c>
      <c r="B13" s="4"/>
      <c r="C13" s="52"/>
      <c r="D13" s="52"/>
      <c r="E13" s="52"/>
    </row>
    <row r="14" spans="1:5" ht="15.75">
      <c r="A14" s="13" t="s">
        <v>34</v>
      </c>
      <c r="B14" s="4"/>
      <c r="C14" s="52">
        <v>41876.82</v>
      </c>
      <c r="D14" s="52"/>
      <c r="E14" s="52">
        <f>C14</f>
        <v>41876.82</v>
      </c>
    </row>
    <row r="15" spans="1:5" ht="15.75">
      <c r="A15" s="13" t="s">
        <v>26</v>
      </c>
      <c r="B15" s="4"/>
      <c r="C15" s="52">
        <v>122002.04</v>
      </c>
      <c r="D15" s="52"/>
      <c r="E15" s="52">
        <f>C15</f>
        <v>122002.04</v>
      </c>
    </row>
    <row r="16" spans="1:5" ht="15.75">
      <c r="A16" s="13" t="s">
        <v>35</v>
      </c>
      <c r="B16" s="4"/>
      <c r="C16" s="52">
        <v>-27118.52</v>
      </c>
      <c r="D16" s="52"/>
      <c r="E16" s="52">
        <f>C16</f>
        <v>-27118.52</v>
      </c>
    </row>
    <row r="17" spans="1:5" ht="15.75">
      <c r="A17" s="13" t="s">
        <v>42</v>
      </c>
      <c r="B17" s="4"/>
      <c r="C17" s="52">
        <f>-122002.04-14758.3</f>
        <v>-136760.34</v>
      </c>
      <c r="D17" s="52"/>
      <c r="E17" s="52">
        <f>C17</f>
        <v>-136760.34</v>
      </c>
    </row>
    <row r="18" spans="1:5" ht="15.75">
      <c r="A18" s="13" t="s">
        <v>38</v>
      </c>
      <c r="B18" s="4"/>
      <c r="C18" s="52">
        <v>10745.12</v>
      </c>
      <c r="D18" s="52"/>
      <c r="E18" s="52">
        <f>C18</f>
        <v>10745.12</v>
      </c>
    </row>
    <row r="19" spans="1:5" ht="15.75">
      <c r="A19" s="13" t="s">
        <v>9</v>
      </c>
      <c r="B19" s="4"/>
      <c r="C19" s="24"/>
      <c r="D19" s="52"/>
      <c r="E19" s="24">
        <v>142708.56</v>
      </c>
    </row>
    <row r="20" spans="1:5" ht="15.75">
      <c r="A20" s="7"/>
      <c r="B20" s="4"/>
      <c r="C20" s="22"/>
      <c r="D20" s="4"/>
      <c r="E20" s="22"/>
    </row>
    <row r="21" spans="1:5" ht="16.5" thickBot="1">
      <c r="A21" s="51" t="s">
        <v>59</v>
      </c>
      <c r="B21" s="4"/>
      <c r="C21" s="12">
        <f>SUM(C11:C19)</f>
        <v>11527330.78</v>
      </c>
      <c r="D21" s="12"/>
      <c r="E21" s="53">
        <f>SUM(E11:E19)</f>
        <v>12140079.75</v>
      </c>
    </row>
    <row r="22" spans="1:5" ht="16.5" thickTop="1">
      <c r="A22" s="7"/>
      <c r="B22" s="4"/>
      <c r="C22" s="25"/>
      <c r="D22" s="4"/>
      <c r="E22" s="19"/>
    </row>
    <row r="23" spans="1:5" ht="15.75">
      <c r="A23" s="117"/>
      <c r="B23" s="4"/>
      <c r="C23" s="4"/>
      <c r="D23" s="4"/>
      <c r="E23" s="4"/>
    </row>
    <row r="24" ht="15.75">
      <c r="A24" s="117"/>
    </row>
  </sheetData>
  <sheetProtection password="C841" sheet="1" selectLockedCells="1" selectUnlockedCells="1"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Midwestern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gail.ferguson</dc:creator>
  <cp:keywords/>
  <dc:description/>
  <cp:lastModifiedBy>Brown, Antoinette</cp:lastModifiedBy>
  <cp:lastPrinted>2019-03-29T21:51:36Z</cp:lastPrinted>
  <dcterms:created xsi:type="dcterms:W3CDTF">2004-04-01T22:13:20Z</dcterms:created>
  <dcterms:modified xsi:type="dcterms:W3CDTF">2019-04-05T13:10:26Z</dcterms:modified>
  <cp:category/>
  <cp:version/>
  <cp:contentType/>
  <cp:contentStatus/>
</cp:coreProperties>
</file>