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Cover" sheetId="1" r:id="rId1"/>
    <sheet name="Summary Pooled Investments" sheetId="2" r:id="rId2"/>
    <sheet name="Change in Inv." sheetId="3" r:id="rId3"/>
    <sheet name="Endowments-ANB" sheetId="4" r:id="rId4"/>
    <sheet name="ANB Endowments Change in Inv." sheetId="5" r:id="rId5"/>
    <sheet name="Endowments - TAMUS" sheetId="6" r:id="rId6"/>
    <sheet name="TAMUS Endowments Change in Inv." sheetId="7" r:id="rId7"/>
    <sheet name="Redwine Endw-TAMUS." sheetId="8" r:id="rId8"/>
    <sheet name="Redwine Endw Change in Inv." sheetId="9" r:id="rId9"/>
    <sheet name="Donohoo Endw-TAMUS" sheetId="10" r:id="rId10"/>
    <sheet name="Donohoo Endw Change in Inv" sheetId="11" r:id="rId11"/>
  </sheets>
  <definedNames>
    <definedName name="_xlnm.Print_Area" localSheetId="2">'Change in Inv.'!$A$1:$E$21</definedName>
    <definedName name="_xlnm.Print_Area" localSheetId="0">'Cover'!$A$1:$J$45</definedName>
    <definedName name="_xlnm.Print_Area" localSheetId="5">'Endowments - TAMUS'!$A$1:$I$20</definedName>
    <definedName name="_xlnm.Print_Area" localSheetId="3">'Endowments-ANB'!$A$1:$I$31</definedName>
    <definedName name="_xlnm.Print_Area" localSheetId="8">'Redwine Endw Change in Inv.'!$A$1:$E$24</definedName>
    <definedName name="_xlnm.Print_Area" localSheetId="7">'Redwine Endw-TAMUS.'!$A$1:$I$19</definedName>
  </definedNames>
  <calcPr fullCalcOnLoad="1"/>
</workbook>
</file>

<file path=xl/sharedStrings.xml><?xml version="1.0" encoding="utf-8"?>
<sst xmlns="http://schemas.openxmlformats.org/spreadsheetml/2006/main" count="192" uniqueCount="63">
  <si>
    <t>Midwestern State University</t>
  </si>
  <si>
    <t>Statement of Changes in Investment Assets</t>
  </si>
  <si>
    <t>(Pooled Investments)</t>
  </si>
  <si>
    <t>Book</t>
  </si>
  <si>
    <t>Market</t>
  </si>
  <si>
    <t>Value</t>
  </si>
  <si>
    <t>Principal Payments received</t>
  </si>
  <si>
    <t>Investment Income</t>
  </si>
  <si>
    <t>Securities Purchased</t>
  </si>
  <si>
    <t>Changes in Net Unrealized Appreciation/(Depreciation)</t>
  </si>
  <si>
    <t>Summary of Investments</t>
  </si>
  <si>
    <t>%</t>
  </si>
  <si>
    <t>Long-term Securities:</t>
  </si>
  <si>
    <t>Equity Securities:</t>
  </si>
  <si>
    <t xml:space="preserve">          Total Long-term Securities</t>
  </si>
  <si>
    <t>Short-term Securities:</t>
  </si>
  <si>
    <t xml:space="preserve">     TexPool</t>
  </si>
  <si>
    <t xml:space="preserve">          Total Short-term Securities</t>
  </si>
  <si>
    <t xml:space="preserve">          Total Investment Assets</t>
  </si>
  <si>
    <t>Cash and Cash Equivalents:</t>
  </si>
  <si>
    <t xml:space="preserve">     Cash Held at State Treasury</t>
  </si>
  <si>
    <t xml:space="preserve">          Total Cash and Cash Equivalents</t>
  </si>
  <si>
    <t xml:space="preserve">          Total Cash and Investments</t>
  </si>
  <si>
    <t>Realized Gain (Loss)</t>
  </si>
  <si>
    <t xml:space="preserve"> Total Fixed Income Securities</t>
  </si>
  <si>
    <t xml:space="preserve">      Goldman Sachs - Cash Equivalent</t>
  </si>
  <si>
    <t xml:space="preserve">  Total Equity Securities</t>
  </si>
  <si>
    <t xml:space="preserve">     U.S. Government Agencies</t>
  </si>
  <si>
    <t xml:space="preserve">     Corporate Bonds &amp; Notes</t>
  </si>
  <si>
    <t>Unaudited</t>
  </si>
  <si>
    <t>(MSU Endowments at American Natl. Bank Trust Dept.)</t>
  </si>
  <si>
    <t xml:space="preserve">Investment Income </t>
  </si>
  <si>
    <t>Management Fees</t>
  </si>
  <si>
    <t>Total Investments</t>
  </si>
  <si>
    <t>Other Securities:</t>
  </si>
  <si>
    <t xml:space="preserve">Securities Purchased and Funds Transferred </t>
  </si>
  <si>
    <t xml:space="preserve">     Texas A&amp;M System Investment Pool</t>
  </si>
  <si>
    <t xml:space="preserve">      U.S. Dollars</t>
  </si>
  <si>
    <t>Principal Payments Received</t>
  </si>
  <si>
    <t>Distributions and Other</t>
  </si>
  <si>
    <t xml:space="preserve">Distributions and Other </t>
  </si>
  <si>
    <t>Long-term Investment Pools</t>
  </si>
  <si>
    <t>Wichita Falls, Texas</t>
  </si>
  <si>
    <t>(Unaudited)</t>
  </si>
  <si>
    <t>Quarterly Investment Report</t>
  </si>
  <si>
    <t xml:space="preserve">    Common Stock, Mutual Funds and ETFs</t>
  </si>
  <si>
    <t xml:space="preserve">     Real Estate Investment Trusts (REIT)</t>
  </si>
  <si>
    <t xml:space="preserve">    Texas A&amp;M System Endowment Pool</t>
  </si>
  <si>
    <t>(Redwine Quasi-Endowment Invested with the Texas A&amp;M University System)</t>
  </si>
  <si>
    <t>(MSU Endowments Invested with the Texas A&amp;M University System)</t>
  </si>
  <si>
    <t>Long-term Investment Pools:</t>
  </si>
  <si>
    <t xml:space="preserve">  Total Long-term Investments</t>
  </si>
  <si>
    <t xml:space="preserve">     Texas CLASS</t>
  </si>
  <si>
    <t>(Donohoo Quasi-Endowment Invested with the Texas A&amp;M University System)</t>
  </si>
  <si>
    <t xml:space="preserve">     ANB ICS Money Market</t>
  </si>
  <si>
    <t xml:space="preserve">     FNB ICS Money Market</t>
  </si>
  <si>
    <t xml:space="preserve">     LOGIC</t>
  </si>
  <si>
    <t xml:space="preserve">          Rate of Return</t>
  </si>
  <si>
    <t>Investment Assets - 02-29-20</t>
  </si>
  <si>
    <t>For the Third Quarter Ended May 31, 2020</t>
  </si>
  <si>
    <t>At May 31, 2020</t>
  </si>
  <si>
    <t>Investment Assets - 05-31-20</t>
  </si>
  <si>
    <t>Investment Assets - 02-29-19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</si>
</sst>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0.0000%"/>
    <numFmt numFmtId="167" formatCode="#,##0.0000"/>
    <numFmt numFmtId="168" formatCode="#,##0.000"/>
    <numFmt numFmtId="169" formatCode="0.00000%"/>
    <numFmt numFmtId="170" formatCode="[$-409]dddd\,\ mmmm\ dd\,\ yyyy"/>
    <numFmt numFmtId="171" formatCode="[$-409]h:mm:ss\ AM/PM"/>
    <numFmt numFmtId="172" formatCode="_(* #,##0.0_);_(* \(#,##0.0\);_(* &quot;-&quot;?_);_(@_)"/>
    <numFmt numFmtId="173" formatCode="#,##0.0"/>
    <numFmt numFmtId="174" formatCode="&quot;$&quot;#,##0.00"/>
  </numFmts>
  <fonts count="47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4">
    <xf numFmtId="3" fontId="0" fillId="0" borderId="0" xfId="0" applyNumberFormat="1" applyFont="1" applyAlignment="1" applyProtection="1">
      <alignment/>
      <protection locked="0"/>
    </xf>
    <xf numFmtId="1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3" fontId="8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7" fillId="0" borderId="0" xfId="0" applyFont="1" applyAlignment="1">
      <alignment horizontal="centerContinuous"/>
    </xf>
    <xf numFmtId="3" fontId="8" fillId="0" borderId="0" xfId="0" applyFont="1" applyAlignment="1">
      <alignment horizontal="centerContinuous"/>
    </xf>
    <xf numFmtId="3" fontId="7" fillId="33" borderId="0" xfId="0" applyFont="1" applyFill="1" applyAlignment="1">
      <alignment horizontal="centerContinuous"/>
    </xf>
    <xf numFmtId="3" fontId="8" fillId="33" borderId="0" xfId="0" applyFont="1" applyFill="1" applyAlignment="1">
      <alignment horizontal="centerContinuous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 applyProtection="1">
      <alignment/>
      <protection locked="0"/>
    </xf>
    <xf numFmtId="10" fontId="8" fillId="0" borderId="1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10" fontId="8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/>
      <protection locked="0"/>
    </xf>
    <xf numFmtId="10" fontId="8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3" fontId="8" fillId="0" borderId="0" xfId="0" applyNumberFormat="1" applyFont="1" applyFill="1" applyAlignment="1">
      <alignment/>
    </xf>
    <xf numFmtId="3" fontId="8" fillId="0" borderId="11" xfId="0" applyNumberFormat="1" applyFont="1" applyFill="1" applyBorder="1" applyAlignment="1">
      <alignment/>
    </xf>
    <xf numFmtId="10" fontId="8" fillId="0" borderId="11" xfId="0" applyNumberFormat="1" applyFont="1" applyFill="1" applyBorder="1" applyAlignment="1">
      <alignment/>
    </xf>
    <xf numFmtId="10" fontId="8" fillId="0" borderId="11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3" fontId="8" fillId="0" borderId="11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3" fontId="8" fillId="0" borderId="12" xfId="0" applyNumberFormat="1" applyFont="1" applyBorder="1" applyAlignment="1">
      <alignment/>
    </xf>
    <xf numFmtId="10" fontId="8" fillId="0" borderId="0" xfId="0" applyNumberFormat="1" applyFont="1" applyAlignment="1">
      <alignment horizontal="center"/>
    </xf>
    <xf numFmtId="10" fontId="8" fillId="0" borderId="0" xfId="0" applyNumberFormat="1" applyFont="1" applyAlignment="1" applyProtection="1">
      <alignment/>
      <protection locked="0"/>
    </xf>
    <xf numFmtId="168" fontId="8" fillId="0" borderId="0" xfId="0" applyNumberFormat="1" applyFont="1" applyAlignment="1" applyProtection="1">
      <alignment/>
      <protection locked="0"/>
    </xf>
    <xf numFmtId="43" fontId="8" fillId="0" borderId="0" xfId="0" applyNumberFormat="1" applyFont="1" applyAlignment="1" applyProtection="1">
      <alignment/>
      <protection locked="0"/>
    </xf>
    <xf numFmtId="10" fontId="8" fillId="0" borderId="12" xfId="0" applyNumberFormat="1" applyFont="1" applyBorder="1" applyAlignment="1">
      <alignment/>
    </xf>
    <xf numFmtId="165" fontId="8" fillId="0" borderId="0" xfId="0" applyNumberFormat="1" applyFont="1" applyAlignment="1" applyProtection="1">
      <alignment/>
      <protection locked="0"/>
    </xf>
    <xf numFmtId="167" fontId="8" fillId="0" borderId="0" xfId="0" applyNumberFormat="1" applyFont="1" applyAlignment="1" applyProtection="1">
      <alignment/>
      <protection locked="0"/>
    </xf>
    <xf numFmtId="168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>
      <alignment/>
    </xf>
    <xf numFmtId="3" fontId="7" fillId="0" borderId="0" xfId="0" applyNumberFormat="1" applyFont="1" applyAlignment="1">
      <alignment horizontal="left"/>
    </xf>
    <xf numFmtId="41" fontId="8" fillId="0" borderId="0" xfId="0" applyNumberFormat="1" applyFont="1" applyAlignment="1" applyProtection="1">
      <alignment/>
      <protection locked="0"/>
    </xf>
    <xf numFmtId="164" fontId="8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0" fillId="0" borderId="0" xfId="0" applyFont="1" applyAlignment="1">
      <alignment horizontal="centerContinuous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5" fontId="8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 applyProtection="1">
      <alignment/>
      <protection locked="0"/>
    </xf>
    <xf numFmtId="10" fontId="0" fillId="0" borderId="0" xfId="0" applyNumberFormat="1" applyFont="1" applyBorder="1" applyAlignment="1">
      <alignment/>
    </xf>
    <xf numFmtId="41" fontId="8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8" fillId="0" borderId="10" xfId="0" applyNumberFormat="1" applyFont="1" applyBorder="1" applyAlignment="1" applyProtection="1">
      <alignment/>
      <protection locked="0"/>
    </xf>
    <xf numFmtId="10" fontId="8" fillId="0" borderId="10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10" fontId="8" fillId="0" borderId="15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43" fontId="0" fillId="0" borderId="0" xfId="0" applyNumberFormat="1" applyFont="1" applyAlignment="1" applyProtection="1">
      <alignment/>
      <protection locked="0"/>
    </xf>
    <xf numFmtId="168" fontId="0" fillId="0" borderId="0" xfId="0" applyNumberFormat="1" applyFont="1" applyBorder="1" applyAlignment="1" applyProtection="1">
      <alignment/>
      <protection locked="0"/>
    </xf>
    <xf numFmtId="43" fontId="0" fillId="0" borderId="0" xfId="0" applyNumberFormat="1" applyFont="1" applyBorder="1" applyAlignment="1" applyProtection="1">
      <alignment/>
      <protection locked="0"/>
    </xf>
    <xf numFmtId="167" fontId="0" fillId="0" borderId="0" xfId="0" applyNumberFormat="1" applyFont="1" applyAlignment="1" applyProtection="1">
      <alignment/>
      <protection locked="0"/>
    </xf>
    <xf numFmtId="167" fontId="0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3" fontId="7" fillId="34" borderId="0" xfId="0" applyFont="1" applyFill="1" applyAlignment="1">
      <alignment horizontal="centerContinuous"/>
    </xf>
    <xf numFmtId="3" fontId="8" fillId="34" borderId="0" xfId="0" applyFont="1" applyFill="1" applyAlignment="1">
      <alignment horizontal="centerContinuous"/>
    </xf>
    <xf numFmtId="3" fontId="8" fillId="35" borderId="0" xfId="0" applyNumberFormat="1" applyFont="1" applyFill="1" applyAlignment="1">
      <alignment/>
    </xf>
    <xf numFmtId="164" fontId="8" fillId="0" borderId="0" xfId="0" applyNumberFormat="1" applyFont="1" applyAlignment="1" applyProtection="1">
      <alignment/>
      <protection locked="0"/>
    </xf>
    <xf numFmtId="164" fontId="8" fillId="0" borderId="13" xfId="0" applyNumberFormat="1" applyFont="1" applyBorder="1" applyAlignment="1" applyProtection="1">
      <alignment/>
      <protection locked="0"/>
    </xf>
    <xf numFmtId="10" fontId="8" fillId="0" borderId="13" xfId="0" applyNumberFormat="1" applyFont="1" applyBorder="1" applyAlignment="1" applyProtection="1">
      <alignment/>
      <protection locked="0"/>
    </xf>
    <xf numFmtId="164" fontId="8" fillId="0" borderId="0" xfId="0" applyNumberFormat="1" applyFont="1" applyBorder="1" applyAlignment="1" applyProtection="1">
      <alignment/>
      <protection locked="0"/>
    </xf>
    <xf numFmtId="10" fontId="8" fillId="0" borderId="0" xfId="0" applyNumberFormat="1" applyFont="1" applyBorder="1" applyAlignment="1" applyProtection="1">
      <alignment/>
      <protection locked="0"/>
    </xf>
    <xf numFmtId="3" fontId="12" fillId="0" borderId="0" xfId="0" applyNumberFormat="1" applyFont="1" applyAlignment="1" applyProtection="1">
      <alignment/>
      <protection locked="0"/>
    </xf>
    <xf numFmtId="3" fontId="10" fillId="0" borderId="0" xfId="0" applyFont="1" applyAlignment="1">
      <alignment horizontal="centerContinuous"/>
    </xf>
    <xf numFmtId="3" fontId="10" fillId="33" borderId="0" xfId="0" applyFont="1" applyFill="1" applyAlignment="1">
      <alignment horizontal="centerContinuous"/>
    </xf>
    <xf numFmtId="3" fontId="0" fillId="33" borderId="0" xfId="0" applyFont="1" applyFill="1" applyAlignment="1">
      <alignment horizontal="centerContinuous"/>
    </xf>
    <xf numFmtId="3" fontId="1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7" fillId="0" borderId="0" xfId="0" applyNumberFormat="1" applyFont="1" applyAlignment="1">
      <alignment horizontal="center"/>
    </xf>
    <xf numFmtId="3" fontId="7" fillId="0" borderId="0" xfId="0" applyFont="1" applyAlignment="1">
      <alignment horizontal="center"/>
    </xf>
    <xf numFmtId="3" fontId="7" fillId="34" borderId="0" xfId="0" applyFont="1" applyFill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25"/>
  <sheetViews>
    <sheetView zoomScalePageLayoutView="0" workbookViewId="0" topLeftCell="A1">
      <selection activeCell="A26" sqref="A26"/>
    </sheetView>
  </sheetViews>
  <sheetFormatPr defaultColWidth="9.00390625" defaultRowHeight="15.75"/>
  <cols>
    <col min="1" max="16384" width="9.00390625" style="2" customWidth="1"/>
  </cols>
  <sheetData>
    <row r="8" spans="1:10" ht="15.75">
      <c r="A8" s="101" t="s">
        <v>0</v>
      </c>
      <c r="B8" s="101"/>
      <c r="C8" s="101"/>
      <c r="D8" s="101"/>
      <c r="E8" s="101"/>
      <c r="F8" s="101"/>
      <c r="G8" s="101"/>
      <c r="H8" s="101"/>
      <c r="I8" s="101"/>
      <c r="J8" s="101"/>
    </row>
    <row r="9" spans="1:10" ht="15.75">
      <c r="A9" s="101" t="s">
        <v>42</v>
      </c>
      <c r="B9" s="101"/>
      <c r="C9" s="101"/>
      <c r="D9" s="101"/>
      <c r="E9" s="101"/>
      <c r="F9" s="101"/>
      <c r="G9" s="101"/>
      <c r="H9" s="101"/>
      <c r="I9" s="101"/>
      <c r="J9" s="101"/>
    </row>
    <row r="23" spans="1:10" ht="15.75">
      <c r="A23" s="101" t="s">
        <v>44</v>
      </c>
      <c r="B23" s="101"/>
      <c r="C23" s="101"/>
      <c r="D23" s="101"/>
      <c r="E23" s="101"/>
      <c r="F23" s="101"/>
      <c r="G23" s="101"/>
      <c r="H23" s="101"/>
      <c r="I23" s="101"/>
      <c r="J23" s="101"/>
    </row>
    <row r="24" spans="1:10" ht="15.75">
      <c r="A24" s="101" t="s">
        <v>43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ht="15.75">
      <c r="A25" s="101" t="s">
        <v>59</v>
      </c>
      <c r="B25" s="101"/>
      <c r="C25" s="101"/>
      <c r="D25" s="101"/>
      <c r="E25" s="101"/>
      <c r="F25" s="101"/>
      <c r="G25" s="101"/>
      <c r="H25" s="101"/>
      <c r="I25" s="101"/>
      <c r="J25" s="101"/>
    </row>
  </sheetData>
  <sheetProtection password="C841" sheet="1" selectLockedCells="1" selectUnlockedCells="1"/>
  <mergeCells count="5">
    <mergeCell ref="A8:J8"/>
    <mergeCell ref="A9:J9"/>
    <mergeCell ref="A23:J23"/>
    <mergeCell ref="A24:J24"/>
    <mergeCell ref="A25:J25"/>
  </mergeCells>
  <printOptions/>
  <pageMargins left="0.7" right="0.7" top="0.75" bottom="0.75" header="0.3" footer="0.3"/>
  <pageSetup fitToHeight="0" fitToWidth="1" horizontalDpi="600" verticalDpi="6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L28" sqref="L28"/>
    </sheetView>
  </sheetViews>
  <sheetFormatPr defaultColWidth="9.00390625" defaultRowHeight="15.75"/>
  <cols>
    <col min="1" max="1" width="30.75390625" style="5" customWidth="1"/>
    <col min="2" max="2" width="1.75390625" style="5" customWidth="1"/>
    <col min="3" max="3" width="12.75390625" style="5" customWidth="1"/>
    <col min="4" max="4" width="1.75390625" style="5" customWidth="1"/>
    <col min="5" max="5" width="9.00390625" style="5" customWidth="1"/>
    <col min="6" max="6" width="1.75390625" style="5" customWidth="1"/>
    <col min="7" max="7" width="12.75390625" style="5" customWidth="1"/>
    <col min="8" max="8" width="1.75390625" style="5" customWidth="1"/>
    <col min="9" max="9" width="9.625" style="5" customWidth="1"/>
    <col min="10" max="16384" width="9.00390625" style="5" customWidth="1"/>
  </cols>
  <sheetData>
    <row r="1" spans="1:9" ht="15.75">
      <c r="A1" s="3" t="s">
        <v>29</v>
      </c>
      <c r="B1" s="3"/>
      <c r="C1" s="3"/>
      <c r="D1" s="3"/>
      <c r="E1" s="3"/>
      <c r="F1" s="3"/>
      <c r="G1" s="3"/>
      <c r="H1" s="3"/>
      <c r="I1" s="3"/>
    </row>
    <row r="2" spans="1:9" ht="15.75">
      <c r="A2" s="102" t="s">
        <v>0</v>
      </c>
      <c r="B2" s="102"/>
      <c r="C2" s="102"/>
      <c r="D2" s="102"/>
      <c r="E2" s="102"/>
      <c r="F2" s="102"/>
      <c r="G2" s="102"/>
      <c r="H2" s="102"/>
      <c r="I2" s="102"/>
    </row>
    <row r="3" spans="1:9" ht="15.75">
      <c r="A3" s="102" t="s">
        <v>10</v>
      </c>
      <c r="B3" s="102"/>
      <c r="C3" s="102"/>
      <c r="D3" s="102"/>
      <c r="E3" s="102"/>
      <c r="F3" s="102"/>
      <c r="G3" s="102"/>
      <c r="H3" s="102"/>
      <c r="I3" s="102"/>
    </row>
    <row r="4" spans="1:9" ht="15.75">
      <c r="A4" s="103" t="s">
        <v>53</v>
      </c>
      <c r="B4" s="103"/>
      <c r="C4" s="103"/>
      <c r="D4" s="103"/>
      <c r="E4" s="103"/>
      <c r="F4" s="103"/>
      <c r="G4" s="103"/>
      <c r="H4" s="103"/>
      <c r="I4" s="103"/>
    </row>
    <row r="5" spans="1:9" ht="15.75">
      <c r="A5" s="102" t="s">
        <v>60</v>
      </c>
      <c r="B5" s="102"/>
      <c r="C5" s="102"/>
      <c r="D5" s="102"/>
      <c r="E5" s="102"/>
      <c r="F5" s="102"/>
      <c r="G5" s="102"/>
      <c r="H5" s="102"/>
      <c r="I5" s="102"/>
    </row>
    <row r="6" spans="1:9" ht="15.75">
      <c r="A6" s="10"/>
      <c r="B6" s="3"/>
      <c r="C6" s="3"/>
      <c r="D6" s="3"/>
      <c r="E6" s="3"/>
      <c r="F6" s="3"/>
      <c r="G6" s="3"/>
      <c r="H6" s="3"/>
      <c r="I6" s="3"/>
    </row>
    <row r="7" spans="1:9" ht="15.75">
      <c r="A7" s="10"/>
      <c r="B7" s="3"/>
      <c r="C7" s="3"/>
      <c r="D7" s="3"/>
      <c r="E7" s="3"/>
      <c r="F7" s="3"/>
      <c r="G7" s="3"/>
      <c r="H7" s="3"/>
      <c r="I7" s="3"/>
    </row>
    <row r="8" spans="1:9" ht="15.75">
      <c r="A8" s="10"/>
      <c r="B8" s="3"/>
      <c r="C8" s="11" t="s">
        <v>3</v>
      </c>
      <c r="D8" s="12"/>
      <c r="E8" s="12"/>
      <c r="F8" s="12"/>
      <c r="G8" s="11" t="s">
        <v>4</v>
      </c>
      <c r="H8" s="3"/>
      <c r="I8" s="3"/>
    </row>
    <row r="9" spans="1:9" ht="15.75">
      <c r="A9" s="10"/>
      <c r="B9" s="3"/>
      <c r="C9" s="13" t="s">
        <v>5</v>
      </c>
      <c r="D9" s="14"/>
      <c r="E9" s="13" t="s">
        <v>11</v>
      </c>
      <c r="F9" s="14"/>
      <c r="G9" s="13" t="s">
        <v>5</v>
      </c>
      <c r="H9" s="3"/>
      <c r="I9" s="11" t="s">
        <v>11</v>
      </c>
    </row>
    <row r="10" spans="1:9" ht="15.75">
      <c r="A10" s="10"/>
      <c r="B10" s="3"/>
      <c r="C10" s="3"/>
      <c r="D10" s="3"/>
      <c r="E10" s="3"/>
      <c r="F10" s="3"/>
      <c r="G10" s="3"/>
      <c r="H10" s="3"/>
      <c r="I10" s="3"/>
    </row>
    <row r="11" spans="1:9" ht="15.75">
      <c r="A11" s="12" t="s">
        <v>50</v>
      </c>
      <c r="B11" s="3"/>
      <c r="C11" s="3"/>
      <c r="D11" s="3"/>
      <c r="E11" s="3"/>
      <c r="F11" s="3"/>
      <c r="G11" s="3"/>
      <c r="H11" s="3"/>
      <c r="I11" s="3"/>
    </row>
    <row r="12" spans="1:9" ht="15.75">
      <c r="A12" s="35" t="s">
        <v>47</v>
      </c>
      <c r="B12" s="3"/>
      <c r="C12" s="86">
        <v>3306753.16</v>
      </c>
      <c r="D12" s="3"/>
      <c r="E12" s="72">
        <f>ROUND((C12/$C$15),4)</f>
        <v>1</v>
      </c>
      <c r="F12" s="3"/>
      <c r="G12" s="15">
        <v>3208744.02</v>
      </c>
      <c r="H12" s="3"/>
      <c r="I12" s="72">
        <f>ROUND((G12/G$15),4)</f>
        <v>1</v>
      </c>
    </row>
    <row r="13" spans="1:9" ht="15.75">
      <c r="A13" s="12" t="s">
        <v>51</v>
      </c>
      <c r="B13" s="3"/>
      <c r="C13" s="74">
        <f>SUM(C12:C12)</f>
        <v>3306753.16</v>
      </c>
      <c r="D13" s="3"/>
      <c r="E13" s="75">
        <f>SUM(E12)</f>
        <v>1</v>
      </c>
      <c r="F13" s="3"/>
      <c r="G13" s="74">
        <f>SUM(G12:G12)</f>
        <v>3208744.02</v>
      </c>
      <c r="H13" s="3"/>
      <c r="I13" s="75">
        <f>SUM(I12)</f>
        <v>1</v>
      </c>
    </row>
    <row r="14" spans="1:9" ht="15.75">
      <c r="A14" s="12"/>
      <c r="B14" s="3"/>
      <c r="C14" s="68"/>
      <c r="D14" s="3"/>
      <c r="E14" s="68"/>
      <c r="F14" s="3"/>
      <c r="G14" s="68"/>
      <c r="H14" s="3"/>
      <c r="I14" s="68"/>
    </row>
    <row r="15" spans="1:9" ht="16.5" thickBot="1">
      <c r="A15" s="12" t="s">
        <v>33</v>
      </c>
      <c r="B15" s="3"/>
      <c r="C15" s="87">
        <f>+C13</f>
        <v>3306753.16</v>
      </c>
      <c r="D15" s="67"/>
      <c r="E15" s="88">
        <f>+E13</f>
        <v>1</v>
      </c>
      <c r="F15" s="67"/>
      <c r="G15" s="87">
        <f>+G13</f>
        <v>3208744.02</v>
      </c>
      <c r="H15" s="67"/>
      <c r="I15" s="88">
        <f>+I13</f>
        <v>1</v>
      </c>
    </row>
    <row r="16" spans="1:9" ht="16.5" thickTop="1">
      <c r="A16" s="12"/>
      <c r="B16" s="3"/>
      <c r="C16" s="89"/>
      <c r="D16" s="67"/>
      <c r="E16" s="90"/>
      <c r="F16" s="67"/>
      <c r="G16" s="89"/>
      <c r="H16" s="67"/>
      <c r="I16" s="90"/>
    </row>
    <row r="17" spans="1:9" ht="15.75">
      <c r="A17" s="91"/>
      <c r="B17" s="3"/>
      <c r="C17" s="68"/>
      <c r="D17" s="3"/>
      <c r="E17" s="68"/>
      <c r="F17" s="3"/>
      <c r="G17" s="68"/>
      <c r="H17" s="3"/>
      <c r="I17" s="68"/>
    </row>
    <row r="18" spans="1:9" ht="15.75">
      <c r="A18" s="91"/>
      <c r="B18" s="3"/>
      <c r="C18" s="3"/>
      <c r="D18" s="3"/>
      <c r="E18" s="3"/>
      <c r="F18" s="3"/>
      <c r="G18" s="3"/>
      <c r="H18" s="3"/>
      <c r="I18" s="3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H24" sqref="H24"/>
    </sheetView>
  </sheetViews>
  <sheetFormatPr defaultColWidth="9.00390625" defaultRowHeight="15.75"/>
  <cols>
    <col min="1" max="1" width="40.75390625" style="5" customWidth="1"/>
    <col min="2" max="2" width="9.00390625" style="5" customWidth="1"/>
    <col min="3" max="3" width="12.75390625" style="5" customWidth="1"/>
    <col min="4" max="4" width="9.00390625" style="5" customWidth="1"/>
    <col min="5" max="5" width="12.75390625" style="5" customWidth="1"/>
    <col min="6" max="16384" width="9.00390625" style="5" customWidth="1"/>
  </cols>
  <sheetData>
    <row r="1" spans="1:5" ht="15.75">
      <c r="A1" s="3" t="s">
        <v>29</v>
      </c>
      <c r="B1" s="3"/>
      <c r="C1" s="3"/>
      <c r="D1" s="3"/>
      <c r="E1" s="3"/>
    </row>
    <row r="2" spans="1:5" ht="15.75">
      <c r="A2" s="6" t="s">
        <v>0</v>
      </c>
      <c r="B2" s="7"/>
      <c r="C2" s="7"/>
      <c r="D2" s="7"/>
      <c r="E2" s="7"/>
    </row>
    <row r="3" spans="1:5" ht="15.75">
      <c r="A3" s="6" t="s">
        <v>1</v>
      </c>
      <c r="B3" s="7"/>
      <c r="C3" s="7"/>
      <c r="D3" s="7"/>
      <c r="E3" s="7"/>
    </row>
    <row r="4" spans="1:5" ht="15.75">
      <c r="A4" s="83" t="s">
        <v>53</v>
      </c>
      <c r="B4" s="84"/>
      <c r="C4" s="84"/>
      <c r="D4" s="84"/>
      <c r="E4" s="84"/>
    </row>
    <row r="5" spans="1:5" ht="15.75">
      <c r="A5" s="6" t="s">
        <v>59</v>
      </c>
      <c r="B5" s="7"/>
      <c r="C5" s="7"/>
      <c r="D5" s="7"/>
      <c r="E5" s="7"/>
    </row>
    <row r="6" spans="1:5" ht="15.75">
      <c r="A6" s="10"/>
      <c r="B6" s="3"/>
      <c r="C6" s="3"/>
      <c r="D6" s="3"/>
      <c r="E6" s="3"/>
    </row>
    <row r="7" spans="1:5" ht="15.75">
      <c r="A7" s="85"/>
      <c r="B7" s="3"/>
      <c r="C7" s="3"/>
      <c r="D7" s="3"/>
      <c r="E7" s="3"/>
    </row>
    <row r="8" spans="1:5" ht="15.75">
      <c r="A8" s="10"/>
      <c r="B8" s="3"/>
      <c r="C8" s="11" t="s">
        <v>3</v>
      </c>
      <c r="D8" s="12"/>
      <c r="E8" s="11" t="s">
        <v>4</v>
      </c>
    </row>
    <row r="9" spans="1:5" ht="15.75">
      <c r="A9" s="10"/>
      <c r="B9" s="3"/>
      <c r="C9" s="13" t="s">
        <v>5</v>
      </c>
      <c r="D9" s="14"/>
      <c r="E9" s="13" t="s">
        <v>5</v>
      </c>
    </row>
    <row r="10" spans="1:5" ht="15.75">
      <c r="A10" s="10"/>
      <c r="B10" s="3"/>
      <c r="C10" s="3"/>
      <c r="D10" s="3"/>
      <c r="E10" s="3"/>
    </row>
    <row r="11" spans="1:5" ht="15.75">
      <c r="A11" s="50" t="s">
        <v>62</v>
      </c>
      <c r="B11" s="3"/>
      <c r="C11" s="15">
        <v>3306753.16</v>
      </c>
      <c r="D11" s="15"/>
      <c r="E11" s="15">
        <v>3322591.48</v>
      </c>
    </row>
    <row r="12" spans="1:5" ht="15.75">
      <c r="A12" s="10"/>
      <c r="B12" s="3"/>
      <c r="C12" s="3"/>
      <c r="D12" s="3"/>
      <c r="E12" s="3"/>
    </row>
    <row r="13" spans="1:5" ht="15.75">
      <c r="A13" s="35" t="s">
        <v>38</v>
      </c>
      <c r="B13" s="3"/>
      <c r="C13" s="51"/>
      <c r="D13" s="51"/>
      <c r="E13" s="51"/>
    </row>
    <row r="14" spans="1:5" ht="15.75">
      <c r="A14" s="35" t="s">
        <v>31</v>
      </c>
      <c r="B14" s="3"/>
      <c r="C14" s="51">
        <v>10941.25</v>
      </c>
      <c r="D14" s="51"/>
      <c r="E14" s="51">
        <f>C14</f>
        <v>10941.25</v>
      </c>
    </row>
    <row r="15" spans="1:5" ht="15.75">
      <c r="A15" s="35" t="s">
        <v>23</v>
      </c>
      <c r="B15" s="3"/>
      <c r="C15" s="51">
        <v>34271.67</v>
      </c>
      <c r="D15" s="51"/>
      <c r="E15" s="51">
        <f>C15</f>
        <v>34271.67</v>
      </c>
    </row>
    <row r="16" spans="1:5" ht="15.75">
      <c r="A16" s="35" t="s">
        <v>32</v>
      </c>
      <c r="B16" s="3"/>
      <c r="C16" s="51">
        <v>-6452.54</v>
      </c>
      <c r="D16" s="51"/>
      <c r="E16" s="51">
        <f>C16</f>
        <v>-6452.54</v>
      </c>
    </row>
    <row r="17" spans="1:5" ht="15.75">
      <c r="A17" s="35" t="s">
        <v>39</v>
      </c>
      <c r="B17" s="3"/>
      <c r="C17" s="51">
        <f>-34271.67-4488.71</f>
        <v>-38760.38</v>
      </c>
      <c r="D17" s="51"/>
      <c r="E17" s="51">
        <f>C17</f>
        <v>-38760.38</v>
      </c>
    </row>
    <row r="18" spans="1:5" ht="15.75">
      <c r="A18" s="35" t="s">
        <v>35</v>
      </c>
      <c r="B18" s="3"/>
      <c r="C18" s="51"/>
      <c r="D18" s="51"/>
      <c r="E18" s="51"/>
    </row>
    <row r="19" spans="1:5" ht="15.75">
      <c r="A19" s="35" t="s">
        <v>9</v>
      </c>
      <c r="B19" s="3"/>
      <c r="C19" s="38"/>
      <c r="D19" s="51"/>
      <c r="E19" s="38">
        <v>-113847.46</v>
      </c>
    </row>
    <row r="20" spans="1:5" ht="15.75">
      <c r="A20" s="10"/>
      <c r="B20" s="3"/>
      <c r="C20" s="37"/>
      <c r="D20" s="3"/>
      <c r="E20" s="37"/>
    </row>
    <row r="21" spans="1:5" ht="16.5" thickBot="1">
      <c r="A21" s="50" t="s">
        <v>61</v>
      </c>
      <c r="B21" s="3"/>
      <c r="C21" s="15">
        <f>SUM(C11:C19)</f>
        <v>3306753.16</v>
      </c>
      <c r="D21" s="15"/>
      <c r="E21" s="52">
        <f>SUM(E11:E19)</f>
        <v>3208744.02</v>
      </c>
    </row>
    <row r="22" spans="1:5" ht="16.5" thickTop="1">
      <c r="A22" s="10"/>
      <c r="B22" s="3"/>
      <c r="C22" s="39"/>
      <c r="D22" s="3"/>
      <c r="E22" s="68"/>
    </row>
    <row r="23" spans="1:5" ht="15.75">
      <c r="A23" s="91"/>
      <c r="B23" s="3"/>
      <c r="C23" s="3"/>
      <c r="D23" s="3"/>
      <c r="E23" s="3"/>
    </row>
    <row r="24" ht="15.75">
      <c r="A24" s="91"/>
    </row>
  </sheetData>
  <sheetProtection password="C841" sheet="1" selectLockedCells="1" selectUnlockedCells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J29" sqref="J29"/>
    </sheetView>
  </sheetViews>
  <sheetFormatPr defaultColWidth="9.00390625" defaultRowHeight="15.75"/>
  <cols>
    <col min="1" max="1" width="35.50390625" style="5" customWidth="1"/>
    <col min="2" max="2" width="2.50390625" style="5" customWidth="1"/>
    <col min="3" max="3" width="12.50390625" style="5" customWidth="1"/>
    <col min="4" max="4" width="1.4921875" style="5" customWidth="1"/>
    <col min="5" max="5" width="10.25390625" style="5" bestFit="1" customWidth="1"/>
    <col min="6" max="6" width="1.4921875" style="5" customWidth="1"/>
    <col min="7" max="7" width="12.50390625" style="5" customWidth="1"/>
    <col min="8" max="8" width="1.4921875" style="5" customWidth="1"/>
    <col min="9" max="9" width="9.00390625" style="5" customWidth="1"/>
    <col min="10" max="10" width="20.75390625" style="4" customWidth="1"/>
    <col min="11" max="11" width="20.75390625" style="5" customWidth="1"/>
    <col min="12" max="16384" width="9.00390625" style="5" customWidth="1"/>
  </cols>
  <sheetData>
    <row r="1" spans="1:9" ht="15.75">
      <c r="A1" s="3" t="s">
        <v>29</v>
      </c>
      <c r="B1" s="3"/>
      <c r="C1" s="3"/>
      <c r="D1" s="3"/>
      <c r="E1" s="3"/>
      <c r="F1" s="3"/>
      <c r="G1" s="3"/>
      <c r="H1" s="3"/>
      <c r="I1" s="3"/>
    </row>
    <row r="2" spans="1:9" ht="15.75">
      <c r="A2" s="6" t="s">
        <v>0</v>
      </c>
      <c r="B2" s="7"/>
      <c r="C2" s="7"/>
      <c r="D2" s="7"/>
      <c r="E2" s="7"/>
      <c r="F2" s="7"/>
      <c r="G2" s="7"/>
      <c r="H2" s="7"/>
      <c r="I2" s="7"/>
    </row>
    <row r="3" spans="1:9" ht="15.75">
      <c r="A3" s="6" t="s">
        <v>10</v>
      </c>
      <c r="B3" s="7"/>
      <c r="C3" s="7"/>
      <c r="D3" s="7"/>
      <c r="E3" s="7"/>
      <c r="F3" s="7"/>
      <c r="G3" s="7"/>
      <c r="H3" s="7"/>
      <c r="I3" s="7"/>
    </row>
    <row r="4" spans="1:9" ht="15.75">
      <c r="A4" s="8" t="s">
        <v>2</v>
      </c>
      <c r="B4" s="9"/>
      <c r="C4" s="9"/>
      <c r="D4" s="9"/>
      <c r="E4" s="9"/>
      <c r="F4" s="9"/>
      <c r="G4" s="9"/>
      <c r="H4" s="9"/>
      <c r="I4" s="9"/>
    </row>
    <row r="5" spans="1:9" ht="15.75">
      <c r="A5" s="6" t="s">
        <v>60</v>
      </c>
      <c r="B5" s="7"/>
      <c r="C5" s="7"/>
      <c r="D5" s="7"/>
      <c r="E5" s="7"/>
      <c r="F5" s="7"/>
      <c r="G5" s="7"/>
      <c r="H5" s="7"/>
      <c r="I5" s="7"/>
    </row>
    <row r="6" spans="1:9" ht="15.75">
      <c r="A6" s="10"/>
      <c r="B6" s="3"/>
      <c r="C6" s="3"/>
      <c r="D6" s="3"/>
      <c r="E6" s="3"/>
      <c r="F6" s="3"/>
      <c r="G6" s="3"/>
      <c r="H6" s="3"/>
      <c r="I6" s="3"/>
    </row>
    <row r="7" spans="1:9" ht="15.75">
      <c r="A7" s="10"/>
      <c r="B7" s="3"/>
      <c r="C7" s="11" t="s">
        <v>3</v>
      </c>
      <c r="D7" s="12"/>
      <c r="E7" s="12"/>
      <c r="F7" s="12"/>
      <c r="G7" s="11" t="s">
        <v>4</v>
      </c>
      <c r="H7" s="3"/>
      <c r="I7" s="3"/>
    </row>
    <row r="8" spans="1:9" ht="15.75">
      <c r="A8" s="10"/>
      <c r="B8" s="3"/>
      <c r="C8" s="13" t="s">
        <v>5</v>
      </c>
      <c r="D8" s="14"/>
      <c r="E8" s="13" t="s">
        <v>11</v>
      </c>
      <c r="F8" s="14"/>
      <c r="G8" s="13" t="s">
        <v>5</v>
      </c>
      <c r="H8" s="3"/>
      <c r="I8" s="11" t="s">
        <v>11</v>
      </c>
    </row>
    <row r="9" spans="1:9" ht="15.75">
      <c r="A9" s="10"/>
      <c r="B9" s="3"/>
      <c r="C9" s="3"/>
      <c r="D9" s="3"/>
      <c r="E9" s="3"/>
      <c r="F9" s="3"/>
      <c r="G9" s="3"/>
      <c r="H9" s="3"/>
      <c r="I9" s="3"/>
    </row>
    <row r="10" spans="1:11" s="20" customFormat="1" ht="15.75">
      <c r="A10" s="22" t="s">
        <v>41</v>
      </c>
      <c r="B10" s="17"/>
      <c r="C10" s="23"/>
      <c r="D10" s="24"/>
      <c r="E10" s="25"/>
      <c r="F10" s="24"/>
      <c r="G10" s="23"/>
      <c r="H10" s="24"/>
      <c r="I10" s="25"/>
      <c r="J10" s="19"/>
      <c r="K10" s="26"/>
    </row>
    <row r="11" spans="1:11" s="20" customFormat="1" ht="15.75">
      <c r="A11" s="16" t="s">
        <v>36</v>
      </c>
      <c r="B11" s="17"/>
      <c r="C11" s="27">
        <v>24712762.78</v>
      </c>
      <c r="D11" s="24"/>
      <c r="E11" s="18">
        <f>ROUND((C11/C$29),4)</f>
        <v>0.7494</v>
      </c>
      <c r="F11" s="24"/>
      <c r="G11" s="27">
        <v>26750158.29</v>
      </c>
      <c r="H11" s="24"/>
      <c r="I11" s="18">
        <f>ROUND((G11/G$29),4)</f>
        <v>0.764</v>
      </c>
      <c r="J11" s="19"/>
      <c r="K11" s="26"/>
    </row>
    <row r="12" spans="1:11" s="20" customFormat="1" ht="15.75">
      <c r="A12" s="16"/>
      <c r="B12" s="17"/>
      <c r="C12" s="23"/>
      <c r="D12" s="24"/>
      <c r="E12" s="25"/>
      <c r="F12" s="24"/>
      <c r="G12" s="23"/>
      <c r="H12" s="24"/>
      <c r="I12" s="25"/>
      <c r="J12" s="19"/>
      <c r="K12" s="26"/>
    </row>
    <row r="13" spans="1:10" s="20" customFormat="1" ht="15.75">
      <c r="A13" s="22" t="s">
        <v>14</v>
      </c>
      <c r="B13" s="17"/>
      <c r="C13" s="28">
        <f>C11</f>
        <v>24712762.78</v>
      </c>
      <c r="D13" s="17"/>
      <c r="E13" s="18">
        <f>ROUND((C13/C$29),4)</f>
        <v>0.7494</v>
      </c>
      <c r="F13" s="17"/>
      <c r="G13" s="28">
        <f>G11</f>
        <v>26750158.29</v>
      </c>
      <c r="H13" s="17"/>
      <c r="I13" s="18">
        <f>ROUND((G13/G$29),4)</f>
        <v>0.764</v>
      </c>
      <c r="J13" s="29"/>
    </row>
    <row r="14" spans="1:10" s="20" customFormat="1" ht="15.75">
      <c r="A14" s="30"/>
      <c r="B14" s="17"/>
      <c r="C14" s="17"/>
      <c r="D14" s="17"/>
      <c r="E14" s="17"/>
      <c r="F14" s="17"/>
      <c r="G14" s="17"/>
      <c r="H14" s="17"/>
      <c r="I14" s="17"/>
      <c r="J14" s="29"/>
    </row>
    <row r="15" spans="1:10" s="20" customFormat="1" ht="15.75">
      <c r="A15" s="22" t="s">
        <v>15</v>
      </c>
      <c r="B15" s="17"/>
      <c r="C15" s="17"/>
      <c r="D15" s="17"/>
      <c r="E15" s="17"/>
      <c r="F15" s="17"/>
      <c r="G15" s="17"/>
      <c r="H15" s="17"/>
      <c r="I15" s="17"/>
      <c r="J15" s="29"/>
    </row>
    <row r="16" spans="1:10" s="20" customFormat="1" ht="15.75">
      <c r="A16" s="16" t="s">
        <v>54</v>
      </c>
      <c r="B16" s="17"/>
      <c r="C16" s="17">
        <v>1552121.86</v>
      </c>
      <c r="D16" s="17"/>
      <c r="E16" s="21">
        <f aca="true" t="shared" si="0" ref="E16:E21">ROUND((C16/C$29),4)</f>
        <v>0.0471</v>
      </c>
      <c r="F16" s="17"/>
      <c r="G16" s="16">
        <f>+C16</f>
        <v>1552121.86</v>
      </c>
      <c r="H16" s="17"/>
      <c r="I16" s="21">
        <f aca="true" t="shared" si="1" ref="I16:I21">ROUND((G16/G$29),4)</f>
        <v>0.0443</v>
      </c>
      <c r="J16" s="29"/>
    </row>
    <row r="17" spans="1:10" s="20" customFormat="1" ht="15.75">
      <c r="A17" s="16" t="s">
        <v>55</v>
      </c>
      <c r="B17" s="17"/>
      <c r="C17" s="17">
        <v>1553412.48</v>
      </c>
      <c r="D17" s="17"/>
      <c r="E17" s="21">
        <f t="shared" si="0"/>
        <v>0.0471</v>
      </c>
      <c r="F17" s="17"/>
      <c r="G17" s="16">
        <f>+C17</f>
        <v>1553412.48</v>
      </c>
      <c r="H17" s="17"/>
      <c r="I17" s="21">
        <f t="shared" si="1"/>
        <v>0.0444</v>
      </c>
      <c r="J17" s="29"/>
    </row>
    <row r="18" spans="1:10" s="20" customFormat="1" ht="15.75">
      <c r="A18" s="16" t="s">
        <v>16</v>
      </c>
      <c r="B18" s="17"/>
      <c r="C18" s="17">
        <v>540673.83</v>
      </c>
      <c r="D18" s="17"/>
      <c r="E18" s="21">
        <f t="shared" si="0"/>
        <v>0.0164</v>
      </c>
      <c r="F18" s="17"/>
      <c r="G18" s="16">
        <f>+C18</f>
        <v>540673.83</v>
      </c>
      <c r="H18" s="17"/>
      <c r="I18" s="21">
        <f t="shared" si="1"/>
        <v>0.0154</v>
      </c>
      <c r="J18" s="29"/>
    </row>
    <row r="19" spans="1:10" s="20" customFormat="1" ht="15.75">
      <c r="A19" s="16" t="s">
        <v>56</v>
      </c>
      <c r="B19" s="17"/>
      <c r="C19" s="16">
        <v>550691.47</v>
      </c>
      <c r="D19" s="17"/>
      <c r="E19" s="21">
        <f t="shared" si="0"/>
        <v>0.0167</v>
      </c>
      <c r="F19" s="17"/>
      <c r="G19" s="16">
        <f>+C19</f>
        <v>550691.47</v>
      </c>
      <c r="H19" s="17"/>
      <c r="I19" s="21">
        <f t="shared" si="1"/>
        <v>0.0157</v>
      </c>
      <c r="J19" s="29"/>
    </row>
    <row r="20" spans="1:10" s="20" customFormat="1" ht="15.75">
      <c r="A20" s="16" t="s">
        <v>52</v>
      </c>
      <c r="B20" s="17"/>
      <c r="C20" s="16">
        <v>561752.56</v>
      </c>
      <c r="D20" s="17"/>
      <c r="E20" s="21">
        <f t="shared" si="0"/>
        <v>0.017</v>
      </c>
      <c r="F20" s="17"/>
      <c r="G20" s="16">
        <f>+C20</f>
        <v>561752.56</v>
      </c>
      <c r="H20" s="17"/>
      <c r="I20" s="21">
        <f t="shared" si="1"/>
        <v>0.016</v>
      </c>
      <c r="J20" s="29"/>
    </row>
    <row r="21" spans="1:9" ht="15.75">
      <c r="A21" s="12" t="s">
        <v>17</v>
      </c>
      <c r="B21" s="3"/>
      <c r="C21" s="31">
        <f>SUM(C16:C20)</f>
        <v>4758652.199999999</v>
      </c>
      <c r="D21" s="17"/>
      <c r="E21" s="32">
        <f t="shared" si="0"/>
        <v>0.1443</v>
      </c>
      <c r="F21" s="17"/>
      <c r="G21" s="31">
        <f>SUM(G16:G20)</f>
        <v>4758652.199999999</v>
      </c>
      <c r="H21" s="3"/>
      <c r="I21" s="33">
        <f t="shared" si="1"/>
        <v>0.1359</v>
      </c>
    </row>
    <row r="22" spans="1:9" ht="15.75">
      <c r="A22" s="12"/>
      <c r="B22" s="3"/>
      <c r="C22" s="34"/>
      <c r="D22" s="17"/>
      <c r="E22" s="32"/>
      <c r="F22" s="17"/>
      <c r="G22" s="34"/>
      <c r="H22" s="3"/>
      <c r="I22" s="33"/>
    </row>
    <row r="23" spans="1:9" ht="15.75">
      <c r="A23" s="12" t="s">
        <v>18</v>
      </c>
      <c r="B23" s="3"/>
      <c r="C23" s="35">
        <f>C21+C13</f>
        <v>29471414.98</v>
      </c>
      <c r="D23" s="3"/>
      <c r="E23" s="36">
        <f>ROUND((C23/C$29),4)</f>
        <v>0.8937</v>
      </c>
      <c r="F23" s="3"/>
      <c r="G23" s="35">
        <f>G21+G13</f>
        <v>31508810.49</v>
      </c>
      <c r="H23" s="3"/>
      <c r="I23" s="36">
        <f>ROUND((G23/G$29),4)</f>
        <v>0.8999</v>
      </c>
    </row>
    <row r="24" spans="1:9" ht="15.75">
      <c r="A24" s="10"/>
      <c r="B24" s="3"/>
      <c r="C24" s="37"/>
      <c r="D24" s="3"/>
      <c r="E24" s="37"/>
      <c r="F24" s="3"/>
      <c r="G24" s="37"/>
      <c r="H24" s="3"/>
      <c r="I24" s="37"/>
    </row>
    <row r="25" spans="1:9" ht="15.75">
      <c r="A25" s="12" t="s">
        <v>19</v>
      </c>
      <c r="B25" s="3"/>
      <c r="C25" s="3"/>
      <c r="D25" s="3"/>
      <c r="E25" s="3"/>
      <c r="F25" s="3"/>
      <c r="G25" s="3"/>
      <c r="H25" s="3"/>
      <c r="I25" s="3"/>
    </row>
    <row r="26" spans="1:9" ht="15.75">
      <c r="A26" s="35" t="s">
        <v>20</v>
      </c>
      <c r="B26" s="3"/>
      <c r="C26" s="38">
        <v>3504956.91</v>
      </c>
      <c r="D26" s="3"/>
      <c r="E26" s="36">
        <f>ROUND((C26/C$29),4)</f>
        <v>0.1063</v>
      </c>
      <c r="F26" s="3"/>
      <c r="G26" s="35">
        <f>C26</f>
        <v>3504956.91</v>
      </c>
      <c r="H26" s="3"/>
      <c r="I26" s="36">
        <f>ROUND((G26/G$29),4)</f>
        <v>0.1001</v>
      </c>
    </row>
    <row r="27" spans="1:9" ht="15.75">
      <c r="A27" s="12" t="s">
        <v>21</v>
      </c>
      <c r="B27" s="3"/>
      <c r="C27" s="37"/>
      <c r="D27" s="3"/>
      <c r="E27" s="37"/>
      <c r="F27" s="3"/>
      <c r="G27" s="37"/>
      <c r="H27" s="3"/>
      <c r="I27" s="37"/>
    </row>
    <row r="28" spans="1:9" ht="15.75">
      <c r="A28" s="10"/>
      <c r="B28" s="3"/>
      <c r="C28" s="3"/>
      <c r="D28" s="3"/>
      <c r="E28" s="3"/>
      <c r="F28" s="3"/>
      <c r="G28" s="3"/>
      <c r="H28" s="3"/>
      <c r="I28" s="3"/>
    </row>
    <row r="29" spans="1:9" ht="16.5" thickBot="1">
      <c r="A29" s="12" t="s">
        <v>22</v>
      </c>
      <c r="B29" s="3"/>
      <c r="C29" s="15">
        <f>C26+C21+C13</f>
        <v>32976371.89</v>
      </c>
      <c r="D29" s="15"/>
      <c r="E29" s="36">
        <f>E13+E21+E26</f>
        <v>1</v>
      </c>
      <c r="F29" s="15"/>
      <c r="G29" s="15">
        <f>G26+G21+G13</f>
        <v>35013767.4</v>
      </c>
      <c r="H29" s="3"/>
      <c r="I29" s="36">
        <f>I13+I21+I26</f>
        <v>1</v>
      </c>
    </row>
    <row r="30" spans="1:9" ht="16.5" thickTop="1">
      <c r="A30" s="10"/>
      <c r="B30" s="3"/>
      <c r="C30" s="39"/>
      <c r="D30" s="3"/>
      <c r="E30" s="39"/>
      <c r="F30" s="3"/>
      <c r="G30" s="39"/>
      <c r="H30" s="3"/>
      <c r="I30" s="39"/>
    </row>
    <row r="31" spans="1:9" ht="16.5" thickBot="1">
      <c r="A31" s="12" t="s">
        <v>57</v>
      </c>
      <c r="B31" s="3"/>
      <c r="C31" s="40">
        <f>(0.0529-0.0478+0.0227)/3</f>
        <v>0.009266666666666668</v>
      </c>
      <c r="D31" s="3"/>
      <c r="E31" s="41"/>
      <c r="F31" s="3"/>
      <c r="G31" s="42"/>
      <c r="H31" s="3"/>
      <c r="I31" s="43"/>
    </row>
    <row r="32" spans="1:9" ht="16.5" thickTop="1">
      <c r="A32" s="10"/>
      <c r="B32" s="3"/>
      <c r="C32" s="44"/>
      <c r="D32" s="3"/>
      <c r="E32" s="45"/>
      <c r="F32" s="3"/>
      <c r="G32" s="46"/>
      <c r="H32" s="3"/>
      <c r="I32" s="43"/>
    </row>
    <row r="33" spans="3:7" ht="15.75">
      <c r="C33" s="1"/>
      <c r="G33" s="47"/>
    </row>
    <row r="34" spans="3:9" ht="15.75">
      <c r="C34" s="1"/>
      <c r="I34" s="48"/>
    </row>
    <row r="35" ht="15.75">
      <c r="I35" s="48"/>
    </row>
  </sheetData>
  <sheetProtection password="C841" sheet="1" selectLockedCells="1" selectUnlockedCells="1"/>
  <printOptions horizontalCentered="1"/>
  <pageMargins left="0.41" right="0.43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showOutlineSymbols="0" zoomScale="87" zoomScaleNormal="87" zoomScalePageLayoutView="0" workbookViewId="0" topLeftCell="A1">
      <selection activeCell="H29" sqref="H29"/>
    </sheetView>
  </sheetViews>
  <sheetFormatPr defaultColWidth="9.625" defaultRowHeight="15.75"/>
  <cols>
    <col min="1" max="1" width="45.75390625" style="5" customWidth="1"/>
    <col min="2" max="2" width="1.75390625" style="5" customWidth="1"/>
    <col min="3" max="3" width="13.75390625" style="5" customWidth="1"/>
    <col min="4" max="4" width="5.625" style="5" customWidth="1"/>
    <col min="5" max="5" width="13.75390625" style="5" customWidth="1"/>
    <col min="6" max="16384" width="9.625" style="5" customWidth="1"/>
  </cols>
  <sheetData>
    <row r="1" ht="15.75">
      <c r="A1" s="5" t="s">
        <v>29</v>
      </c>
    </row>
    <row r="2" spans="1:6" ht="15.75">
      <c r="A2" s="92" t="s">
        <v>0</v>
      </c>
      <c r="B2" s="92"/>
      <c r="C2" s="92"/>
      <c r="D2" s="56"/>
      <c r="E2" s="56"/>
      <c r="F2" s="49"/>
    </row>
    <row r="3" spans="1:6" ht="15.75">
      <c r="A3" s="92" t="s">
        <v>1</v>
      </c>
      <c r="B3" s="92"/>
      <c r="C3" s="92"/>
      <c r="D3" s="56"/>
      <c r="E3" s="56"/>
      <c r="F3" s="49"/>
    </row>
    <row r="4" spans="1:6" ht="15.75">
      <c r="A4" s="93" t="s">
        <v>2</v>
      </c>
      <c r="B4" s="93"/>
      <c r="C4" s="93"/>
      <c r="D4" s="94"/>
      <c r="E4" s="94"/>
      <c r="F4" s="49"/>
    </row>
    <row r="5" spans="1:6" ht="15.75">
      <c r="A5" s="92" t="s">
        <v>59</v>
      </c>
      <c r="B5" s="92"/>
      <c r="C5" s="92"/>
      <c r="D5" s="56"/>
      <c r="E5" s="56"/>
      <c r="F5" s="49"/>
    </row>
    <row r="6" spans="1:6" ht="15.75">
      <c r="A6" s="49"/>
      <c r="F6" s="49"/>
    </row>
    <row r="7" spans="1:6" ht="15.75">
      <c r="A7" s="49"/>
      <c r="F7" s="49"/>
    </row>
    <row r="8" spans="1:6" ht="15.75">
      <c r="A8" s="49"/>
      <c r="C8" s="57" t="s">
        <v>3</v>
      </c>
      <c r="D8" s="55"/>
      <c r="E8" s="57" t="s">
        <v>4</v>
      </c>
      <c r="F8" s="49"/>
    </row>
    <row r="9" spans="1:6" ht="15.75">
      <c r="A9" s="49"/>
      <c r="C9" s="59" t="s">
        <v>5</v>
      </c>
      <c r="D9" s="58"/>
      <c r="E9" s="59" t="s">
        <v>5</v>
      </c>
      <c r="F9" s="49"/>
    </row>
    <row r="10" spans="1:6" ht="15.75">
      <c r="A10" s="49"/>
      <c r="F10" s="49"/>
    </row>
    <row r="11" spans="1:6" ht="15.75">
      <c r="A11" s="95" t="s">
        <v>58</v>
      </c>
      <c r="C11" s="60">
        <v>40442198.69</v>
      </c>
      <c r="D11" s="60"/>
      <c r="E11" s="60">
        <v>42539863.7</v>
      </c>
      <c r="F11" s="49"/>
    </row>
    <row r="12" spans="1:6" ht="15.75">
      <c r="A12" s="49"/>
      <c r="F12" s="49"/>
    </row>
    <row r="13" spans="1:6" ht="15.75">
      <c r="A13" s="96" t="s">
        <v>6</v>
      </c>
      <c r="C13" s="97">
        <v>-12500000</v>
      </c>
      <c r="D13" s="97"/>
      <c r="E13" s="97">
        <f>C13</f>
        <v>-12500000</v>
      </c>
      <c r="F13" s="49"/>
    </row>
    <row r="14" spans="1:6" ht="15.75">
      <c r="A14" s="96" t="s">
        <v>7</v>
      </c>
      <c r="C14" s="97">
        <v>29216.29</v>
      </c>
      <c r="D14" s="97"/>
      <c r="E14" s="97">
        <f>C14</f>
        <v>29216.29</v>
      </c>
      <c r="F14" s="49"/>
    </row>
    <row r="15" spans="1:6" ht="15.75">
      <c r="A15" s="96" t="s">
        <v>23</v>
      </c>
      <c r="C15" s="97">
        <v>0</v>
      </c>
      <c r="D15" s="97"/>
      <c r="E15" s="97">
        <f>C15</f>
        <v>0</v>
      </c>
      <c r="F15" s="49"/>
    </row>
    <row r="16" spans="1:6" ht="15.75">
      <c r="A16" s="96" t="s">
        <v>39</v>
      </c>
      <c r="C16" s="97">
        <v>0</v>
      </c>
      <c r="D16" s="97"/>
      <c r="E16" s="97">
        <f>C16</f>
        <v>0</v>
      </c>
      <c r="F16" s="49"/>
    </row>
    <row r="17" spans="1:6" ht="15.75">
      <c r="A17" s="96" t="s">
        <v>8</v>
      </c>
      <c r="C17" s="97">
        <v>1500000</v>
      </c>
      <c r="D17" s="97"/>
      <c r="E17" s="97">
        <f>C17</f>
        <v>1500000</v>
      </c>
      <c r="F17" s="49"/>
    </row>
    <row r="18" spans="1:6" ht="15.75">
      <c r="A18" s="96" t="s">
        <v>9</v>
      </c>
      <c r="C18" s="98"/>
      <c r="D18" s="97"/>
      <c r="E18" s="98">
        <f>2037395.51-2097665.01</f>
        <v>-60269.49999999977</v>
      </c>
      <c r="F18" s="49"/>
    </row>
    <row r="19" spans="1:6" ht="15.75">
      <c r="A19" s="49"/>
      <c r="C19" s="99"/>
      <c r="E19" s="99"/>
      <c r="F19" s="49"/>
    </row>
    <row r="20" spans="1:6" ht="16.5" thickBot="1">
      <c r="A20" s="95" t="s">
        <v>61</v>
      </c>
      <c r="C20" s="60">
        <f>SUM(C11:C18)</f>
        <v>29471414.979999997</v>
      </c>
      <c r="D20" s="60"/>
      <c r="E20" s="100">
        <f>SUM(E11:E18)</f>
        <v>31508810.490000002</v>
      </c>
      <c r="F20" s="49"/>
    </row>
    <row r="21" spans="1:6" ht="16.5" thickTop="1">
      <c r="A21" s="49"/>
      <c r="C21" s="53"/>
      <c r="E21" s="54"/>
      <c r="F21" s="54"/>
    </row>
    <row r="22" spans="1:5" ht="15.75">
      <c r="A22" s="55"/>
      <c r="B22" s="49"/>
      <c r="C22" s="49"/>
      <c r="D22" s="49"/>
      <c r="E22" s="49"/>
    </row>
  </sheetData>
  <sheetProtection password="C841" sheet="1" selectLockedCells="1" selectUnlockedCells="1"/>
  <printOptions horizontalCentered="1"/>
  <pageMargins left="0.25" right="0.2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L18" sqref="L18"/>
    </sheetView>
  </sheetViews>
  <sheetFormatPr defaultColWidth="9.00390625" defaultRowHeight="15.75"/>
  <cols>
    <col min="1" max="1" width="35.75390625" style="5" customWidth="1"/>
    <col min="2" max="2" width="1.75390625" style="5" customWidth="1"/>
    <col min="3" max="3" width="11.75390625" style="5" customWidth="1"/>
    <col min="4" max="4" width="1.75390625" style="5" customWidth="1"/>
    <col min="5" max="5" width="9.75390625" style="5" customWidth="1"/>
    <col min="6" max="6" width="1.75390625" style="5" customWidth="1"/>
    <col min="7" max="7" width="11.75390625" style="5" customWidth="1"/>
    <col min="8" max="8" width="1.75390625" style="5" customWidth="1"/>
    <col min="9" max="9" width="8.75390625" style="5" customWidth="1"/>
    <col min="10" max="10" width="1.75390625" style="5" customWidth="1"/>
    <col min="11" max="11" width="12.75390625" style="5" customWidth="1"/>
    <col min="12" max="16384" width="9.00390625" style="5" customWidth="1"/>
  </cols>
  <sheetData>
    <row r="1" spans="1:9" ht="15.75">
      <c r="A1" s="3" t="s">
        <v>29</v>
      </c>
      <c r="B1" s="3"/>
      <c r="C1" s="3"/>
      <c r="D1" s="3"/>
      <c r="E1" s="3"/>
      <c r="F1" s="3"/>
      <c r="G1" s="3"/>
      <c r="H1" s="3"/>
      <c r="I1" s="3"/>
    </row>
    <row r="2" spans="1:13" ht="15.7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56"/>
      <c r="K2" s="56"/>
      <c r="L2" s="56"/>
      <c r="M2" s="56"/>
    </row>
    <row r="3" spans="1:13" ht="15.75">
      <c r="A3" s="102" t="s">
        <v>10</v>
      </c>
      <c r="B3" s="102"/>
      <c r="C3" s="102"/>
      <c r="D3" s="102"/>
      <c r="E3" s="102"/>
      <c r="F3" s="102"/>
      <c r="G3" s="102"/>
      <c r="H3" s="102"/>
      <c r="I3" s="102"/>
      <c r="J3" s="56"/>
      <c r="K3" s="56"/>
      <c r="L3" s="56"/>
      <c r="M3" s="56"/>
    </row>
    <row r="4" spans="1:13" ht="15.75">
      <c r="A4" s="103" t="s">
        <v>30</v>
      </c>
      <c r="B4" s="103"/>
      <c r="C4" s="103"/>
      <c r="D4" s="103"/>
      <c r="E4" s="103"/>
      <c r="F4" s="103"/>
      <c r="G4" s="103"/>
      <c r="H4" s="103"/>
      <c r="I4" s="103"/>
      <c r="J4" s="56"/>
      <c r="K4" s="56"/>
      <c r="L4" s="56"/>
      <c r="M4" s="56"/>
    </row>
    <row r="5" spans="1:13" ht="15.75">
      <c r="A5" s="102" t="s">
        <v>60</v>
      </c>
      <c r="B5" s="102"/>
      <c r="C5" s="102"/>
      <c r="D5" s="102"/>
      <c r="E5" s="102"/>
      <c r="F5" s="102"/>
      <c r="G5" s="102"/>
      <c r="H5" s="102"/>
      <c r="I5" s="102"/>
      <c r="J5" s="56"/>
      <c r="K5" s="56"/>
      <c r="L5" s="56"/>
      <c r="M5" s="56"/>
    </row>
    <row r="6" spans="1:9" ht="15.75">
      <c r="A6" s="10"/>
      <c r="B6" s="3"/>
      <c r="C6" s="3"/>
      <c r="D6" s="3"/>
      <c r="E6" s="3"/>
      <c r="F6" s="3"/>
      <c r="G6" s="3"/>
      <c r="H6" s="3"/>
      <c r="I6" s="3"/>
    </row>
    <row r="7" spans="1:9" ht="15.75">
      <c r="A7" s="10"/>
      <c r="B7" s="3"/>
      <c r="C7" s="3"/>
      <c r="D7" s="3"/>
      <c r="E7" s="3"/>
      <c r="F7" s="3"/>
      <c r="G7" s="3"/>
      <c r="H7" s="3"/>
      <c r="I7" s="3"/>
    </row>
    <row r="8" spans="1:11" ht="15.75">
      <c r="A8" s="10"/>
      <c r="B8" s="3"/>
      <c r="C8" s="11" t="s">
        <v>3</v>
      </c>
      <c r="D8" s="12"/>
      <c r="E8" s="12"/>
      <c r="F8" s="12"/>
      <c r="G8" s="11" t="s">
        <v>4</v>
      </c>
      <c r="H8" s="3"/>
      <c r="I8" s="3"/>
      <c r="J8" s="55"/>
      <c r="K8" s="57"/>
    </row>
    <row r="9" spans="1:13" ht="15.75">
      <c r="A9" s="10"/>
      <c r="B9" s="3"/>
      <c r="C9" s="13" t="s">
        <v>5</v>
      </c>
      <c r="D9" s="14"/>
      <c r="E9" s="13" t="s">
        <v>11</v>
      </c>
      <c r="F9" s="14"/>
      <c r="G9" s="13" t="s">
        <v>5</v>
      </c>
      <c r="H9" s="3"/>
      <c r="I9" s="11" t="s">
        <v>11</v>
      </c>
      <c r="J9" s="58"/>
      <c r="K9" s="59"/>
      <c r="M9" s="57"/>
    </row>
    <row r="10" spans="1:9" ht="15.75">
      <c r="A10" s="10"/>
      <c r="B10" s="3"/>
      <c r="C10" s="3"/>
      <c r="D10" s="3"/>
      <c r="E10" s="3"/>
      <c r="F10" s="3"/>
      <c r="G10" s="3"/>
      <c r="H10" s="3"/>
      <c r="I10" s="3"/>
    </row>
    <row r="11" spans="1:11" ht="15.75">
      <c r="A11" s="12" t="s">
        <v>12</v>
      </c>
      <c r="B11" s="3"/>
      <c r="C11" s="15"/>
      <c r="D11" s="15"/>
      <c r="E11" s="15"/>
      <c r="F11" s="15"/>
      <c r="G11" s="15"/>
      <c r="H11" s="3"/>
      <c r="I11" s="3"/>
      <c r="J11" s="60"/>
      <c r="K11" s="60"/>
    </row>
    <row r="12" spans="1:11" ht="15.75">
      <c r="A12" s="12" t="s">
        <v>13</v>
      </c>
      <c r="B12" s="3"/>
      <c r="C12" s="15"/>
      <c r="D12" s="15"/>
      <c r="E12" s="15"/>
      <c r="F12" s="15"/>
      <c r="G12" s="15"/>
      <c r="H12" s="3"/>
      <c r="I12" s="3"/>
      <c r="J12" s="60"/>
      <c r="K12" s="60"/>
    </row>
    <row r="13" spans="1:13" ht="15.75">
      <c r="A13" s="35" t="s">
        <v>45</v>
      </c>
      <c r="B13" s="3"/>
      <c r="C13" s="61">
        <v>5219185.6</v>
      </c>
      <c r="D13" s="15"/>
      <c r="E13" s="36">
        <f>ROUND((C13/C$29),4)</f>
        <v>0.646</v>
      </c>
      <c r="F13" s="15"/>
      <c r="G13" s="61">
        <v>6819594.18</v>
      </c>
      <c r="H13" s="3"/>
      <c r="I13" s="36">
        <f>ROUND((G13/G$29),4)</f>
        <v>0.7037</v>
      </c>
      <c r="J13" s="60"/>
      <c r="K13" s="62"/>
      <c r="L13" s="63"/>
      <c r="M13" s="64"/>
    </row>
    <row r="14" spans="1:13" ht="15.75">
      <c r="A14" s="12" t="s">
        <v>26</v>
      </c>
      <c r="B14" s="3"/>
      <c r="C14" s="65">
        <f>SUM(C13:C13)</f>
        <v>5219185.6</v>
      </c>
      <c r="D14" s="15"/>
      <c r="E14" s="33">
        <f>SUM(E13:E13)</f>
        <v>0.646</v>
      </c>
      <c r="F14" s="15"/>
      <c r="G14" s="65">
        <f>SUM(G13:G13)</f>
        <v>6819594.18</v>
      </c>
      <c r="H14" s="3"/>
      <c r="I14" s="33">
        <f>SUM(I13:I13)</f>
        <v>0.7037</v>
      </c>
      <c r="J14" s="60"/>
      <c r="K14" s="62"/>
      <c r="L14" s="63"/>
      <c r="M14" s="54"/>
    </row>
    <row r="15" spans="1:13" ht="15.75">
      <c r="A15" s="12"/>
      <c r="B15" s="3"/>
      <c r="C15" s="66"/>
      <c r="D15" s="15"/>
      <c r="E15" s="33"/>
      <c r="F15" s="15"/>
      <c r="G15" s="66"/>
      <c r="H15" s="3"/>
      <c r="I15" s="33"/>
      <c r="J15" s="60"/>
      <c r="K15" s="62"/>
      <c r="L15" s="63"/>
      <c r="M15" s="54"/>
    </row>
    <row r="16" spans="1:13" ht="15.75">
      <c r="A16" s="12" t="s">
        <v>34</v>
      </c>
      <c r="B16" s="3"/>
      <c r="C16" s="67"/>
      <c r="D16" s="3"/>
      <c r="E16" s="67"/>
      <c r="F16" s="3"/>
      <c r="G16" s="67"/>
      <c r="H16" s="3"/>
      <c r="I16" s="3"/>
      <c r="K16" s="63"/>
      <c r="L16" s="63"/>
      <c r="M16" s="63"/>
    </row>
    <row r="17" spans="1:13" ht="15.75">
      <c r="A17" s="35" t="s">
        <v>27</v>
      </c>
      <c r="B17" s="3"/>
      <c r="C17" s="68">
        <v>140630.8</v>
      </c>
      <c r="D17" s="3"/>
      <c r="E17" s="36">
        <f>ROUND((C17/C$29),4)</f>
        <v>0.0174</v>
      </c>
      <c r="F17" s="3"/>
      <c r="G17" s="68">
        <v>144802.67</v>
      </c>
      <c r="H17" s="3"/>
      <c r="I17" s="36">
        <f>ROUND((G17/G$29),4)</f>
        <v>0.0149</v>
      </c>
      <c r="K17" s="54"/>
      <c r="L17" s="63"/>
      <c r="M17" s="54"/>
    </row>
    <row r="18" spans="1:13" ht="15.75">
      <c r="A18" s="35" t="s">
        <v>28</v>
      </c>
      <c r="B18" s="3"/>
      <c r="C18" s="3">
        <v>2136881.14</v>
      </c>
      <c r="D18" s="3"/>
      <c r="E18" s="36">
        <f>ROUND((C18/C$29),4)</f>
        <v>0.2645</v>
      </c>
      <c r="F18" s="3"/>
      <c r="G18" s="3">
        <v>2256970.84</v>
      </c>
      <c r="H18" s="3"/>
      <c r="I18" s="36">
        <f>ROUND((G18/G$29),4)</f>
        <v>0.2329</v>
      </c>
      <c r="K18" s="63"/>
      <c r="L18" s="63"/>
      <c r="M18" s="64"/>
    </row>
    <row r="19" spans="1:13" ht="15.75">
      <c r="A19" s="35" t="s">
        <v>46</v>
      </c>
      <c r="B19" s="3"/>
      <c r="C19" s="3">
        <v>189869.83</v>
      </c>
      <c r="D19" s="3"/>
      <c r="E19" s="36">
        <f>ROUND((C19/C$29),4)</f>
        <v>0.0235</v>
      </c>
      <c r="F19" s="3"/>
      <c r="G19" s="3">
        <v>76350.86</v>
      </c>
      <c r="H19" s="3"/>
      <c r="I19" s="36">
        <f>ROUND((G19/G$29),4)</f>
        <v>0.0079</v>
      </c>
      <c r="K19" s="63"/>
      <c r="L19" s="63"/>
      <c r="M19" s="64"/>
    </row>
    <row r="20" spans="1:13" ht="15.75">
      <c r="A20" s="12" t="s">
        <v>24</v>
      </c>
      <c r="B20" s="3"/>
      <c r="C20" s="69">
        <f>SUM(C17:C19)</f>
        <v>2467381.77</v>
      </c>
      <c r="D20" s="3"/>
      <c r="E20" s="33">
        <f>SUM(E17:E19)</f>
        <v>0.30540000000000006</v>
      </c>
      <c r="F20" s="3"/>
      <c r="G20" s="69">
        <f>SUM(G17:G19)</f>
        <v>2478124.3699999996</v>
      </c>
      <c r="H20" s="3"/>
      <c r="I20" s="33">
        <f>SUM(I17:I18)</f>
        <v>0.2478</v>
      </c>
      <c r="K20" s="70"/>
      <c r="L20" s="63"/>
      <c r="M20" s="64"/>
    </row>
    <row r="21" spans="1:13" ht="15.75">
      <c r="A21" s="12"/>
      <c r="B21" s="3"/>
      <c r="C21" s="37"/>
      <c r="D21" s="3"/>
      <c r="E21" s="37"/>
      <c r="F21" s="3"/>
      <c r="G21" s="37"/>
      <c r="H21" s="3"/>
      <c r="I21" s="37"/>
      <c r="K21" s="54"/>
      <c r="L21" s="63"/>
      <c r="M21" s="54"/>
    </row>
    <row r="22" spans="1:13" ht="15.75">
      <c r="A22" s="12" t="s">
        <v>14</v>
      </c>
      <c r="B22" s="3"/>
      <c r="C22" s="71">
        <f>+C14+C20</f>
        <v>7686567.369999999</v>
      </c>
      <c r="D22" s="3"/>
      <c r="E22" s="72">
        <f>ROUND((C22/C$29),4)</f>
        <v>0.9514</v>
      </c>
      <c r="F22" s="3"/>
      <c r="G22" s="71">
        <f>+G14+G20</f>
        <v>9297718.549999999</v>
      </c>
      <c r="H22" s="3"/>
      <c r="I22" s="72">
        <f>ROUND((G22/G$29),4)</f>
        <v>0.9595</v>
      </c>
      <c r="K22" s="63"/>
      <c r="L22" s="63"/>
      <c r="M22" s="64"/>
    </row>
    <row r="23" spans="1:13" ht="15.75">
      <c r="A23" s="10"/>
      <c r="B23" s="3"/>
      <c r="C23" s="3"/>
      <c r="D23" s="3"/>
      <c r="E23" s="3"/>
      <c r="F23" s="3"/>
      <c r="G23" s="3"/>
      <c r="H23" s="3"/>
      <c r="I23" s="3"/>
      <c r="K23" s="63"/>
      <c r="L23" s="63"/>
      <c r="M23" s="63"/>
    </row>
    <row r="24" spans="1:13" ht="15.75">
      <c r="A24" s="12" t="s">
        <v>19</v>
      </c>
      <c r="B24" s="3"/>
      <c r="C24" s="3"/>
      <c r="D24" s="3"/>
      <c r="E24" s="3"/>
      <c r="F24" s="3"/>
      <c r="G24" s="3"/>
      <c r="H24" s="3"/>
      <c r="I24" s="3"/>
      <c r="K24" s="63"/>
      <c r="L24" s="63"/>
      <c r="M24" s="63"/>
    </row>
    <row r="25" spans="1:13" ht="15.75">
      <c r="A25" s="35" t="s">
        <v>37</v>
      </c>
      <c r="B25" s="3"/>
      <c r="C25" s="3"/>
      <c r="D25" s="3"/>
      <c r="E25" s="73">
        <f>ROUND((C25/C$29),4)</f>
        <v>0</v>
      </c>
      <c r="F25" s="3"/>
      <c r="G25" s="3"/>
      <c r="H25" s="3"/>
      <c r="I25" s="73">
        <f>ROUND((G25/G$29),4)</f>
        <v>0</v>
      </c>
      <c r="K25" s="63"/>
      <c r="L25" s="63"/>
      <c r="M25" s="63"/>
    </row>
    <row r="26" spans="1:13" ht="15.75">
      <c r="A26" s="35" t="s">
        <v>25</v>
      </c>
      <c r="B26" s="3"/>
      <c r="C26" s="3">
        <v>392812.59</v>
      </c>
      <c r="D26" s="3"/>
      <c r="E26" s="72">
        <f>ROUND((C26/C$29),4)</f>
        <v>0.0486</v>
      </c>
      <c r="F26" s="3"/>
      <c r="G26" s="35">
        <f>+C26</f>
        <v>392812.59</v>
      </c>
      <c r="H26" s="3"/>
      <c r="I26" s="72">
        <f>ROUND((G26/G$29),4)</f>
        <v>0.0405</v>
      </c>
      <c r="K26" s="70"/>
      <c r="L26" s="63"/>
      <c r="M26" s="64"/>
    </row>
    <row r="27" spans="1:13" ht="15.75">
      <c r="A27" s="12" t="s">
        <v>21</v>
      </c>
      <c r="B27" s="3"/>
      <c r="C27" s="74">
        <f>SUM(C25:C26)</f>
        <v>392812.59</v>
      </c>
      <c r="D27" s="3"/>
      <c r="E27" s="75">
        <f>ROUND((C27/C$29),4)</f>
        <v>0.0486</v>
      </c>
      <c r="F27" s="3"/>
      <c r="G27" s="74">
        <f>SUM(G25:G26)</f>
        <v>392812.59</v>
      </c>
      <c r="H27" s="3"/>
      <c r="I27" s="75">
        <f>ROUND((G27/G$29),4)</f>
        <v>0.0405</v>
      </c>
      <c r="K27" s="54"/>
      <c r="L27" s="63"/>
      <c r="M27" s="54"/>
    </row>
    <row r="28" spans="1:13" ht="15.75">
      <c r="A28" s="12"/>
      <c r="B28" s="3"/>
      <c r="C28" s="68"/>
      <c r="D28" s="3"/>
      <c r="E28" s="73"/>
      <c r="F28" s="3"/>
      <c r="G28" s="68"/>
      <c r="H28" s="3"/>
      <c r="I28" s="73"/>
      <c r="K28" s="54"/>
      <c r="L28" s="63"/>
      <c r="M28" s="54"/>
    </row>
    <row r="29" spans="1:13" ht="16.5" thickBot="1">
      <c r="A29" s="12" t="s">
        <v>22</v>
      </c>
      <c r="B29" s="3"/>
      <c r="C29" s="15">
        <f>+C27+C22</f>
        <v>8079379.959999999</v>
      </c>
      <c r="D29" s="15"/>
      <c r="E29" s="36">
        <f>+E27+E22</f>
        <v>1</v>
      </c>
      <c r="F29" s="15"/>
      <c r="G29" s="15">
        <f>+G27+G22</f>
        <v>9690531.139999999</v>
      </c>
      <c r="H29" s="3"/>
      <c r="I29" s="36">
        <f>+I27+I22</f>
        <v>1</v>
      </c>
      <c r="J29" s="60"/>
      <c r="K29" s="62"/>
      <c r="L29" s="63"/>
      <c r="M29" s="64"/>
    </row>
    <row r="30" spans="1:13" ht="16.5" thickTop="1">
      <c r="A30" s="10"/>
      <c r="B30" s="3"/>
      <c r="C30" s="39"/>
      <c r="D30" s="3"/>
      <c r="E30" s="39"/>
      <c r="F30" s="3"/>
      <c r="G30" s="39"/>
      <c r="H30" s="3"/>
      <c r="I30" s="39"/>
      <c r="K30" s="54"/>
      <c r="L30" s="63"/>
      <c r="M30" s="54"/>
    </row>
    <row r="31" spans="1:13" ht="15.75">
      <c r="A31" s="49"/>
      <c r="K31" s="63"/>
      <c r="L31" s="63"/>
      <c r="M31" s="63"/>
    </row>
    <row r="32" spans="1:13" ht="15.75">
      <c r="A32" s="55"/>
      <c r="C32" s="76"/>
      <c r="E32" s="1"/>
      <c r="G32" s="47"/>
      <c r="I32" s="77"/>
      <c r="K32" s="78"/>
      <c r="L32" s="63"/>
      <c r="M32" s="79"/>
    </row>
    <row r="33" spans="1:13" ht="15.75">
      <c r="A33" s="49"/>
      <c r="C33" s="54"/>
      <c r="G33" s="80"/>
      <c r="I33" s="77"/>
      <c r="K33" s="81"/>
      <c r="L33" s="63"/>
      <c r="M33" s="79"/>
    </row>
    <row r="34" spans="7:13" ht="15.75">
      <c r="G34" s="47"/>
      <c r="K34" s="78"/>
      <c r="L34" s="63"/>
      <c r="M34" s="63"/>
    </row>
    <row r="35" spans="9:13" ht="15.75">
      <c r="I35" s="48"/>
      <c r="K35" s="63"/>
      <c r="L35" s="63"/>
      <c r="M35" s="82"/>
    </row>
    <row r="36" spans="9:13" ht="15.75">
      <c r="I36" s="48"/>
      <c r="K36" s="63"/>
      <c r="L36" s="63"/>
      <c r="M36" s="82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57" right="0.6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24" sqref="E24"/>
    </sheetView>
  </sheetViews>
  <sheetFormatPr defaultColWidth="9.00390625" defaultRowHeight="15.75"/>
  <cols>
    <col min="1" max="1" width="45.75390625" style="5" customWidth="1"/>
    <col min="2" max="2" width="3.75390625" style="5" customWidth="1"/>
    <col min="3" max="3" width="13.75390625" style="5" customWidth="1"/>
    <col min="4" max="4" width="3.75390625" style="5" customWidth="1"/>
    <col min="5" max="5" width="13.75390625" style="5" customWidth="1"/>
    <col min="6" max="16384" width="9.00390625" style="5" customWidth="1"/>
  </cols>
  <sheetData>
    <row r="1" spans="1:5" ht="15.75">
      <c r="A1" s="3" t="s">
        <v>29</v>
      </c>
      <c r="B1" s="3"/>
      <c r="C1" s="3"/>
      <c r="D1" s="3"/>
      <c r="E1" s="3"/>
    </row>
    <row r="2" spans="1:5" ht="15.75">
      <c r="A2" s="6" t="s">
        <v>0</v>
      </c>
      <c r="B2" s="7"/>
      <c r="C2" s="7"/>
      <c r="D2" s="7"/>
      <c r="E2" s="7"/>
    </row>
    <row r="3" spans="1:5" ht="15.75">
      <c r="A3" s="6" t="s">
        <v>1</v>
      </c>
      <c r="B3" s="7"/>
      <c r="C3" s="7"/>
      <c r="D3" s="7"/>
      <c r="E3" s="7"/>
    </row>
    <row r="4" spans="1:5" ht="15.75">
      <c r="A4" s="83" t="s">
        <v>30</v>
      </c>
      <c r="B4" s="84"/>
      <c r="C4" s="84"/>
      <c r="D4" s="84"/>
      <c r="E4" s="84"/>
    </row>
    <row r="5" spans="1:5" ht="15.75">
      <c r="A5" s="6" t="s">
        <v>59</v>
      </c>
      <c r="B5" s="7"/>
      <c r="C5" s="7"/>
      <c r="D5" s="7"/>
      <c r="E5" s="7"/>
    </row>
    <row r="6" spans="1:5" ht="15.75">
      <c r="A6" s="10"/>
      <c r="B6" s="3"/>
      <c r="C6" s="3"/>
      <c r="D6" s="3"/>
      <c r="E6" s="3"/>
    </row>
    <row r="7" spans="1:5" ht="15.75">
      <c r="A7" s="85"/>
      <c r="B7" s="3"/>
      <c r="C7" s="3"/>
      <c r="D7" s="3"/>
      <c r="E7" s="3"/>
    </row>
    <row r="8" spans="1:5" ht="15.75">
      <c r="A8" s="10"/>
      <c r="B8" s="3"/>
      <c r="C8" s="11" t="s">
        <v>3</v>
      </c>
      <c r="D8" s="12"/>
      <c r="E8" s="11" t="s">
        <v>4</v>
      </c>
    </row>
    <row r="9" spans="1:5" ht="15.75">
      <c r="A9" s="10"/>
      <c r="B9" s="3"/>
      <c r="C9" s="13" t="s">
        <v>5</v>
      </c>
      <c r="D9" s="14"/>
      <c r="E9" s="13" t="s">
        <v>5</v>
      </c>
    </row>
    <row r="10" spans="1:5" ht="15.75">
      <c r="A10" s="10"/>
      <c r="B10" s="3"/>
      <c r="C10" s="3"/>
      <c r="D10" s="3"/>
      <c r="E10" s="3"/>
    </row>
    <row r="11" spans="1:5" ht="15.75">
      <c r="A11" s="50" t="s">
        <v>62</v>
      </c>
      <c r="B11" s="3"/>
      <c r="C11" s="15">
        <v>8246637.16</v>
      </c>
      <c r="D11" s="15"/>
      <c r="E11" s="15">
        <v>9504151.16</v>
      </c>
    </row>
    <row r="12" spans="1:5" ht="15.75">
      <c r="A12" s="10"/>
      <c r="B12" s="3"/>
      <c r="C12" s="3"/>
      <c r="D12" s="3"/>
      <c r="E12" s="3"/>
    </row>
    <row r="13" spans="1:5" ht="15.75">
      <c r="A13" s="35" t="s">
        <v>38</v>
      </c>
      <c r="B13" s="3"/>
      <c r="C13" s="51">
        <v>-4799492.84</v>
      </c>
      <c r="D13" s="51"/>
      <c r="E13" s="51">
        <f aca="true" t="shared" si="0" ref="E13:E18">C13</f>
        <v>-4799492.84</v>
      </c>
    </row>
    <row r="14" spans="1:5" ht="15.75">
      <c r="A14" s="35" t="s">
        <v>31</v>
      </c>
      <c r="B14" s="3"/>
      <c r="C14" s="51">
        <f>51508.56+10858.18</f>
        <v>62366.74</v>
      </c>
      <c r="D14" s="51"/>
      <c r="E14" s="51">
        <f t="shared" si="0"/>
        <v>62366.74</v>
      </c>
    </row>
    <row r="15" spans="1:5" ht="15.75">
      <c r="A15" s="35" t="s">
        <v>23</v>
      </c>
      <c r="B15" s="3"/>
      <c r="C15" s="51">
        <v>-493069.38</v>
      </c>
      <c r="D15" s="51"/>
      <c r="E15" s="51">
        <f t="shared" si="0"/>
        <v>-493069.38</v>
      </c>
    </row>
    <row r="16" spans="1:5" ht="15.75">
      <c r="A16" s="35" t="s">
        <v>32</v>
      </c>
      <c r="B16" s="3"/>
      <c r="C16" s="51">
        <v>-10858.18</v>
      </c>
      <c r="D16" s="51"/>
      <c r="E16" s="51">
        <f t="shared" si="0"/>
        <v>-10858.18</v>
      </c>
    </row>
    <row r="17" spans="1:5" ht="15.75">
      <c r="A17" s="35" t="s">
        <v>40</v>
      </c>
      <c r="B17" s="3"/>
      <c r="C17" s="51">
        <v>438612.55</v>
      </c>
      <c r="D17" s="51"/>
      <c r="E17" s="51">
        <f t="shared" si="0"/>
        <v>438612.55</v>
      </c>
    </row>
    <row r="18" spans="1:5" ht="15.75">
      <c r="A18" s="35" t="s">
        <v>8</v>
      </c>
      <c r="B18" s="3"/>
      <c r="C18" s="51">
        <v>4635183.91</v>
      </c>
      <c r="D18" s="51"/>
      <c r="E18" s="51">
        <f t="shared" si="0"/>
        <v>4635183.91</v>
      </c>
    </row>
    <row r="19" spans="1:5" ht="15.75">
      <c r="A19" s="35" t="s">
        <v>9</v>
      </c>
      <c r="B19" s="3"/>
      <c r="C19" s="38"/>
      <c r="D19" s="51"/>
      <c r="E19" s="38">
        <v>353637.18</v>
      </c>
    </row>
    <row r="20" spans="1:5" ht="15.75">
      <c r="A20" s="10"/>
      <c r="B20" s="3"/>
      <c r="C20" s="37"/>
      <c r="D20" s="3"/>
      <c r="E20" s="37"/>
    </row>
    <row r="21" spans="1:5" ht="16.5" thickBot="1">
      <c r="A21" s="50" t="s">
        <v>61</v>
      </c>
      <c r="B21" s="3"/>
      <c r="C21" s="15">
        <f>SUM(C11:C19)</f>
        <v>8079379.960000001</v>
      </c>
      <c r="D21" s="15"/>
      <c r="E21" s="52">
        <f>SUM(E11:E19)</f>
        <v>9690531.14</v>
      </c>
    </row>
    <row r="22" spans="1:5" ht="16.5" thickTop="1">
      <c r="A22" s="10"/>
      <c r="B22" s="3"/>
      <c r="C22" s="39"/>
      <c r="D22" s="3"/>
      <c r="E22" s="68"/>
    </row>
    <row r="23" spans="1:5" ht="15.75">
      <c r="A23" s="3"/>
      <c r="B23" s="3"/>
      <c r="C23" s="3"/>
      <c r="D23" s="3"/>
      <c r="E23" s="3"/>
    </row>
  </sheetData>
  <sheetProtection password="C841" sheet="1" selectLockedCells="1" selectUnlockedCells="1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8" sqref="A18"/>
    </sheetView>
  </sheetViews>
  <sheetFormatPr defaultColWidth="9.00390625" defaultRowHeight="15.75"/>
  <cols>
    <col min="1" max="1" width="30.75390625" style="5" customWidth="1"/>
    <col min="2" max="2" width="1.75390625" style="5" customWidth="1"/>
    <col min="3" max="3" width="12.75390625" style="5" customWidth="1"/>
    <col min="4" max="4" width="1.75390625" style="5" customWidth="1"/>
    <col min="5" max="5" width="9.00390625" style="5" customWidth="1"/>
    <col min="6" max="6" width="1.75390625" style="5" customWidth="1"/>
    <col min="7" max="7" width="12.75390625" style="5" customWidth="1"/>
    <col min="8" max="8" width="1.75390625" style="5" customWidth="1"/>
    <col min="9" max="9" width="9.625" style="5" customWidth="1"/>
    <col min="10" max="16384" width="9.00390625" style="5" customWidth="1"/>
  </cols>
  <sheetData>
    <row r="1" spans="1:9" ht="15.75">
      <c r="A1" s="3" t="s">
        <v>29</v>
      </c>
      <c r="B1" s="3"/>
      <c r="C1" s="3"/>
      <c r="D1" s="3"/>
      <c r="E1" s="3"/>
      <c r="F1" s="3"/>
      <c r="G1" s="3"/>
      <c r="H1" s="3"/>
      <c r="I1" s="3"/>
    </row>
    <row r="2" spans="1:9" ht="15.75">
      <c r="A2" s="102" t="s">
        <v>0</v>
      </c>
      <c r="B2" s="102"/>
      <c r="C2" s="102"/>
      <c r="D2" s="102"/>
      <c r="E2" s="102"/>
      <c r="F2" s="102"/>
      <c r="G2" s="102"/>
      <c r="H2" s="102"/>
      <c r="I2" s="102"/>
    </row>
    <row r="3" spans="1:9" ht="15.75">
      <c r="A3" s="102" t="s">
        <v>10</v>
      </c>
      <c r="B3" s="102"/>
      <c r="C3" s="102"/>
      <c r="D3" s="102"/>
      <c r="E3" s="102"/>
      <c r="F3" s="102"/>
      <c r="G3" s="102"/>
      <c r="H3" s="102"/>
      <c r="I3" s="102"/>
    </row>
    <row r="4" spans="1:9" ht="15.75">
      <c r="A4" s="103" t="s">
        <v>49</v>
      </c>
      <c r="B4" s="103"/>
      <c r="C4" s="103"/>
      <c r="D4" s="103"/>
      <c r="E4" s="103"/>
      <c r="F4" s="103"/>
      <c r="G4" s="103"/>
      <c r="H4" s="103"/>
      <c r="I4" s="103"/>
    </row>
    <row r="5" spans="1:9" ht="15.75">
      <c r="A5" s="102" t="s">
        <v>60</v>
      </c>
      <c r="B5" s="102"/>
      <c r="C5" s="102"/>
      <c r="D5" s="102"/>
      <c r="E5" s="102"/>
      <c r="F5" s="102"/>
      <c r="G5" s="102"/>
      <c r="H5" s="102"/>
      <c r="I5" s="102"/>
    </row>
    <row r="6" spans="1:9" ht="15.75">
      <c r="A6" s="10"/>
      <c r="B6" s="3"/>
      <c r="C6" s="3"/>
      <c r="D6" s="3"/>
      <c r="E6" s="3"/>
      <c r="F6" s="3"/>
      <c r="G6" s="3"/>
      <c r="H6" s="3"/>
      <c r="I6" s="3"/>
    </row>
    <row r="7" spans="1:9" ht="15.75">
      <c r="A7" s="10"/>
      <c r="B7" s="3"/>
      <c r="C7" s="3"/>
      <c r="D7" s="3"/>
      <c r="E7" s="3"/>
      <c r="F7" s="3"/>
      <c r="G7" s="3"/>
      <c r="H7" s="3"/>
      <c r="I7" s="3"/>
    </row>
    <row r="8" spans="1:9" ht="15.75">
      <c r="A8" s="10"/>
      <c r="B8" s="3"/>
      <c r="C8" s="11" t="s">
        <v>3</v>
      </c>
      <c r="D8" s="12"/>
      <c r="E8" s="12"/>
      <c r="F8" s="12"/>
      <c r="G8" s="11" t="s">
        <v>4</v>
      </c>
      <c r="H8" s="3"/>
      <c r="I8" s="3"/>
    </row>
    <row r="9" spans="1:9" ht="15.75">
      <c r="A9" s="10"/>
      <c r="B9" s="3"/>
      <c r="C9" s="13" t="s">
        <v>5</v>
      </c>
      <c r="D9" s="14"/>
      <c r="E9" s="13" t="s">
        <v>11</v>
      </c>
      <c r="F9" s="14"/>
      <c r="G9" s="13" t="s">
        <v>5</v>
      </c>
      <c r="H9" s="3"/>
      <c r="I9" s="11" t="s">
        <v>11</v>
      </c>
    </row>
    <row r="10" spans="1:9" ht="15.75">
      <c r="A10" s="10"/>
      <c r="B10" s="3"/>
      <c r="C10" s="3"/>
      <c r="D10" s="3"/>
      <c r="E10" s="3"/>
      <c r="F10" s="3"/>
      <c r="G10" s="3"/>
      <c r="H10" s="3"/>
      <c r="I10" s="3"/>
    </row>
    <row r="11" spans="1:9" ht="15.75">
      <c r="A11" s="12" t="s">
        <v>50</v>
      </c>
      <c r="B11" s="3"/>
      <c r="C11" s="3"/>
      <c r="D11" s="3"/>
      <c r="E11" s="3"/>
      <c r="F11" s="3"/>
      <c r="G11" s="3"/>
      <c r="H11" s="3"/>
      <c r="I11" s="3"/>
    </row>
    <row r="12" spans="1:9" ht="15.75">
      <c r="A12" s="35" t="s">
        <v>47</v>
      </c>
      <c r="B12" s="3"/>
      <c r="C12" s="86">
        <v>664666.99</v>
      </c>
      <c r="D12" s="3"/>
      <c r="E12" s="72">
        <f>ROUND((C12/$C$15),4)</f>
        <v>1</v>
      </c>
      <c r="F12" s="3"/>
      <c r="G12" s="15">
        <v>664497.82</v>
      </c>
      <c r="H12" s="3"/>
      <c r="I12" s="72">
        <f>ROUND((G12/G$15),4)</f>
        <v>1</v>
      </c>
    </row>
    <row r="13" spans="1:9" ht="15.75">
      <c r="A13" s="12" t="s">
        <v>51</v>
      </c>
      <c r="B13" s="3"/>
      <c r="C13" s="74">
        <f>SUM(C12:C12)</f>
        <v>664666.99</v>
      </c>
      <c r="D13" s="3"/>
      <c r="E13" s="75">
        <f>SUM(E12)</f>
        <v>1</v>
      </c>
      <c r="F13" s="3"/>
      <c r="G13" s="74">
        <f>SUM(G12:G12)</f>
        <v>664497.82</v>
      </c>
      <c r="H13" s="3"/>
      <c r="I13" s="75">
        <f>SUM(I12)</f>
        <v>1</v>
      </c>
    </row>
    <row r="14" spans="1:9" ht="15.75">
      <c r="A14" s="12"/>
      <c r="B14" s="3"/>
      <c r="C14" s="68"/>
      <c r="D14" s="3"/>
      <c r="E14" s="68"/>
      <c r="F14" s="3"/>
      <c r="G14" s="68"/>
      <c r="H14" s="3"/>
      <c r="I14" s="68"/>
    </row>
    <row r="15" spans="1:9" ht="16.5" thickBot="1">
      <c r="A15" s="12" t="s">
        <v>33</v>
      </c>
      <c r="B15" s="3"/>
      <c r="C15" s="87">
        <f>+C13</f>
        <v>664666.99</v>
      </c>
      <c r="D15" s="67"/>
      <c r="E15" s="88">
        <f>+E13</f>
        <v>1</v>
      </c>
      <c r="F15" s="67"/>
      <c r="G15" s="87">
        <f>+G13</f>
        <v>664497.82</v>
      </c>
      <c r="H15" s="67"/>
      <c r="I15" s="88">
        <f>+I13</f>
        <v>1</v>
      </c>
    </row>
    <row r="16" spans="1:9" ht="16.5" thickTop="1">
      <c r="A16" s="12"/>
      <c r="B16" s="3"/>
      <c r="C16" s="89"/>
      <c r="D16" s="67"/>
      <c r="E16" s="90"/>
      <c r="F16" s="67"/>
      <c r="G16" s="89"/>
      <c r="H16" s="67"/>
      <c r="I16" s="90"/>
    </row>
    <row r="17" spans="1:9" ht="15.75">
      <c r="A17" s="91"/>
      <c r="B17" s="3"/>
      <c r="C17" s="68"/>
      <c r="D17" s="3"/>
      <c r="E17" s="68"/>
      <c r="F17" s="3"/>
      <c r="G17" s="68"/>
      <c r="H17" s="3"/>
      <c r="I17" s="68"/>
    </row>
    <row r="18" spans="1:9" ht="15.75">
      <c r="A18" s="91"/>
      <c r="B18" s="3"/>
      <c r="C18" s="3"/>
      <c r="D18" s="3"/>
      <c r="E18" s="3"/>
      <c r="F18" s="3"/>
      <c r="G18" s="3"/>
      <c r="H18" s="3"/>
      <c r="I18" s="3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7" sqref="D7"/>
    </sheetView>
  </sheetViews>
  <sheetFormatPr defaultColWidth="9.00390625" defaultRowHeight="15.75"/>
  <cols>
    <col min="1" max="1" width="40.75390625" style="5" customWidth="1"/>
    <col min="2" max="2" width="9.00390625" style="5" customWidth="1"/>
    <col min="3" max="3" width="12.75390625" style="5" customWidth="1"/>
    <col min="4" max="4" width="9.00390625" style="5" customWidth="1"/>
    <col min="5" max="5" width="12.75390625" style="5" customWidth="1"/>
    <col min="6" max="16384" width="9.00390625" style="5" customWidth="1"/>
  </cols>
  <sheetData>
    <row r="1" spans="1:5" ht="15.75">
      <c r="A1" s="3" t="s">
        <v>29</v>
      </c>
      <c r="B1" s="3"/>
      <c r="C1" s="3"/>
      <c r="D1" s="3"/>
      <c r="E1" s="3"/>
    </row>
    <row r="2" spans="1:5" ht="15.75">
      <c r="A2" s="102" t="s">
        <v>0</v>
      </c>
      <c r="B2" s="102"/>
      <c r="C2" s="102"/>
      <c r="D2" s="102"/>
      <c r="E2" s="102"/>
    </row>
    <row r="3" spans="1:5" ht="15.75">
      <c r="A3" s="102" t="s">
        <v>1</v>
      </c>
      <c r="B3" s="102"/>
      <c r="C3" s="102"/>
      <c r="D3" s="102"/>
      <c r="E3" s="102"/>
    </row>
    <row r="4" spans="1:5" ht="15.75">
      <c r="A4" s="103" t="s">
        <v>49</v>
      </c>
      <c r="B4" s="103"/>
      <c r="C4" s="103"/>
      <c r="D4" s="103"/>
      <c r="E4" s="103"/>
    </row>
    <row r="5" spans="1:5" ht="15.75">
      <c r="A5" s="102" t="s">
        <v>59</v>
      </c>
      <c r="B5" s="102"/>
      <c r="C5" s="102"/>
      <c r="D5" s="102"/>
      <c r="E5" s="102"/>
    </row>
    <row r="6" spans="1:5" ht="15.75">
      <c r="A6" s="30"/>
      <c r="B6" s="3"/>
      <c r="C6" s="3"/>
      <c r="D6" s="3"/>
      <c r="E6" s="3"/>
    </row>
    <row r="7" spans="1:5" ht="15.75">
      <c r="A7" s="30"/>
      <c r="B7" s="3"/>
      <c r="C7" s="3"/>
      <c r="D7" s="3"/>
      <c r="E7" s="3"/>
    </row>
    <row r="8" spans="1:5" ht="15.75">
      <c r="A8" s="30"/>
      <c r="B8" s="3"/>
      <c r="C8" s="11" t="s">
        <v>3</v>
      </c>
      <c r="D8" s="12"/>
      <c r="E8" s="11" t="s">
        <v>4</v>
      </c>
    </row>
    <row r="9" spans="1:5" ht="15.75">
      <c r="A9" s="10"/>
      <c r="B9" s="3"/>
      <c r="C9" s="13" t="s">
        <v>5</v>
      </c>
      <c r="D9" s="14"/>
      <c r="E9" s="13" t="s">
        <v>5</v>
      </c>
    </row>
    <row r="10" spans="1:5" ht="15.75">
      <c r="A10" s="10"/>
      <c r="B10" s="3"/>
      <c r="C10" s="3"/>
      <c r="D10" s="3"/>
      <c r="E10" s="3"/>
    </row>
    <row r="11" spans="1:5" ht="15.75">
      <c r="A11" s="50" t="s">
        <v>58</v>
      </c>
      <c r="B11" s="3"/>
      <c r="C11" s="15">
        <v>664666.99</v>
      </c>
      <c r="D11" s="15"/>
      <c r="E11" s="15">
        <v>688074.46</v>
      </c>
    </row>
    <row r="12" spans="1:5" ht="15.75">
      <c r="A12" s="10"/>
      <c r="B12" s="3"/>
      <c r="C12" s="3"/>
      <c r="D12" s="3"/>
      <c r="E12" s="3"/>
    </row>
    <row r="13" spans="1:5" ht="15.75">
      <c r="A13" s="35" t="s">
        <v>38</v>
      </c>
      <c r="B13" s="3"/>
      <c r="C13" s="51"/>
      <c r="D13" s="51"/>
      <c r="E13" s="51"/>
    </row>
    <row r="14" spans="1:5" ht="15.75">
      <c r="A14" s="35" t="s">
        <v>31</v>
      </c>
      <c r="B14" s="3"/>
      <c r="C14" s="51">
        <v>2265.81</v>
      </c>
      <c r="D14" s="51"/>
      <c r="E14" s="51">
        <f>C14</f>
        <v>2265.81</v>
      </c>
    </row>
    <row r="15" spans="1:5" ht="15.75">
      <c r="A15" s="35" t="s">
        <v>23</v>
      </c>
      <c r="B15" s="3"/>
      <c r="C15" s="51">
        <v>7097.31</v>
      </c>
      <c r="D15" s="51"/>
      <c r="E15" s="51">
        <f>C15</f>
        <v>7097.31</v>
      </c>
    </row>
    <row r="16" spans="1:5" ht="15.75">
      <c r="A16" s="35" t="s">
        <v>32</v>
      </c>
      <c r="B16" s="3"/>
      <c r="C16" s="51">
        <v>-1336.25</v>
      </c>
      <c r="D16" s="51"/>
      <c r="E16" s="51">
        <f>C16</f>
        <v>-1336.25</v>
      </c>
    </row>
    <row r="17" spans="1:5" ht="15.75">
      <c r="A17" s="35" t="s">
        <v>39</v>
      </c>
      <c r="B17" s="3"/>
      <c r="C17" s="51">
        <f>-7097.31-929.56</f>
        <v>-8026.870000000001</v>
      </c>
      <c r="D17" s="51"/>
      <c r="E17" s="51">
        <f>C17</f>
        <v>-8026.870000000001</v>
      </c>
    </row>
    <row r="18" spans="1:5" ht="15.75">
      <c r="A18" s="35" t="s">
        <v>35</v>
      </c>
      <c r="B18" s="3"/>
      <c r="C18" s="51"/>
      <c r="D18" s="51"/>
      <c r="E18" s="51"/>
    </row>
    <row r="19" spans="1:5" ht="15.75">
      <c r="A19" s="35" t="s">
        <v>9</v>
      </c>
      <c r="B19" s="3"/>
      <c r="C19" s="38"/>
      <c r="D19" s="51"/>
      <c r="E19" s="38">
        <v>-23576.64</v>
      </c>
    </row>
    <row r="20" spans="1:5" ht="15.75">
      <c r="A20" s="10"/>
      <c r="B20" s="3"/>
      <c r="C20" s="37"/>
      <c r="D20" s="3"/>
      <c r="E20" s="37"/>
    </row>
    <row r="21" spans="1:5" ht="16.5" thickBot="1">
      <c r="A21" s="50" t="s">
        <v>61</v>
      </c>
      <c r="B21" s="3"/>
      <c r="C21" s="15">
        <f>SUM(C11:C19)</f>
        <v>664666.9900000001</v>
      </c>
      <c r="D21" s="15"/>
      <c r="E21" s="52">
        <f>SUM(E11:E19)</f>
        <v>664497.8200000001</v>
      </c>
    </row>
    <row r="22" spans="1:5" ht="16.5" thickTop="1">
      <c r="A22" s="10"/>
      <c r="B22" s="3"/>
      <c r="C22" s="39"/>
      <c r="D22" s="3"/>
      <c r="E22" s="68"/>
    </row>
    <row r="23" spans="1:5" ht="15.75">
      <c r="A23" s="91"/>
      <c r="B23" s="3"/>
      <c r="C23" s="3"/>
      <c r="D23" s="3"/>
      <c r="E23" s="3"/>
    </row>
    <row r="24" ht="15.75">
      <c r="A24" s="91"/>
    </row>
  </sheetData>
  <sheetProtection password="C841" sheet="1" selectLockedCells="1" selectUnlockedCells="1"/>
  <mergeCells count="4">
    <mergeCell ref="A4:E4"/>
    <mergeCell ref="A2:E2"/>
    <mergeCell ref="A3:E3"/>
    <mergeCell ref="A5:E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J21" sqref="J21"/>
    </sheetView>
  </sheetViews>
  <sheetFormatPr defaultColWidth="9.00390625" defaultRowHeight="15.75"/>
  <cols>
    <col min="1" max="1" width="31.25390625" style="5" customWidth="1"/>
    <col min="2" max="2" width="1.75390625" style="5" customWidth="1"/>
    <col min="3" max="3" width="12.75390625" style="5" customWidth="1"/>
    <col min="4" max="4" width="1.75390625" style="5" customWidth="1"/>
    <col min="5" max="5" width="9.00390625" style="5" customWidth="1"/>
    <col min="6" max="6" width="1.75390625" style="5" customWidth="1"/>
    <col min="7" max="7" width="12.75390625" style="5" customWidth="1"/>
    <col min="8" max="8" width="1.75390625" style="5" customWidth="1"/>
    <col min="9" max="9" width="9.625" style="5" customWidth="1"/>
    <col min="10" max="16384" width="9.00390625" style="5" customWidth="1"/>
  </cols>
  <sheetData>
    <row r="1" spans="1:9" ht="15.75">
      <c r="A1" s="3" t="s">
        <v>29</v>
      </c>
      <c r="B1" s="3"/>
      <c r="C1" s="3"/>
      <c r="D1" s="3"/>
      <c r="E1" s="3"/>
      <c r="F1" s="3"/>
      <c r="G1" s="3"/>
      <c r="H1" s="3"/>
      <c r="I1" s="3"/>
    </row>
    <row r="2" spans="1:9" ht="15.75">
      <c r="A2" s="102" t="s">
        <v>0</v>
      </c>
      <c r="B2" s="102"/>
      <c r="C2" s="102"/>
      <c r="D2" s="102"/>
      <c r="E2" s="102"/>
      <c r="F2" s="102"/>
      <c r="G2" s="102"/>
      <c r="H2" s="102"/>
      <c r="I2" s="102"/>
    </row>
    <row r="3" spans="1:9" ht="15.75">
      <c r="A3" s="102" t="s">
        <v>10</v>
      </c>
      <c r="B3" s="102"/>
      <c r="C3" s="102"/>
      <c r="D3" s="102"/>
      <c r="E3" s="102"/>
      <c r="F3" s="102"/>
      <c r="G3" s="102"/>
      <c r="H3" s="102"/>
      <c r="I3" s="102"/>
    </row>
    <row r="4" spans="1:9" ht="15.75">
      <c r="A4" s="103" t="s">
        <v>48</v>
      </c>
      <c r="B4" s="103"/>
      <c r="C4" s="103"/>
      <c r="D4" s="103"/>
      <c r="E4" s="103"/>
      <c r="F4" s="103"/>
      <c r="G4" s="103"/>
      <c r="H4" s="103"/>
      <c r="I4" s="103"/>
    </row>
    <row r="5" spans="1:9" ht="15.75">
      <c r="A5" s="102" t="s">
        <v>60</v>
      </c>
      <c r="B5" s="102"/>
      <c r="C5" s="102"/>
      <c r="D5" s="102"/>
      <c r="E5" s="102"/>
      <c r="F5" s="102"/>
      <c r="G5" s="102"/>
      <c r="H5" s="102"/>
      <c r="I5" s="102"/>
    </row>
    <row r="6" spans="1:9" ht="15.75">
      <c r="A6" s="10"/>
      <c r="B6" s="3"/>
      <c r="C6" s="3"/>
      <c r="D6" s="3"/>
      <c r="E6" s="3"/>
      <c r="F6" s="3"/>
      <c r="G6" s="3"/>
      <c r="H6" s="3"/>
      <c r="I6" s="3"/>
    </row>
    <row r="7" spans="1:9" ht="15.75">
      <c r="A7" s="10"/>
      <c r="B7" s="3"/>
      <c r="C7" s="3"/>
      <c r="D7" s="3"/>
      <c r="E7" s="3"/>
      <c r="F7" s="3"/>
      <c r="G7" s="3"/>
      <c r="H7" s="3"/>
      <c r="I7" s="3"/>
    </row>
    <row r="8" spans="1:9" ht="15.75">
      <c r="A8" s="10"/>
      <c r="B8" s="3"/>
      <c r="C8" s="11" t="s">
        <v>3</v>
      </c>
      <c r="D8" s="12"/>
      <c r="E8" s="12"/>
      <c r="F8" s="12"/>
      <c r="G8" s="11" t="s">
        <v>4</v>
      </c>
      <c r="H8" s="3"/>
      <c r="I8" s="3"/>
    </row>
    <row r="9" spans="1:9" ht="15.75">
      <c r="A9" s="10"/>
      <c r="B9" s="3"/>
      <c r="C9" s="13" t="s">
        <v>5</v>
      </c>
      <c r="D9" s="14"/>
      <c r="E9" s="13" t="s">
        <v>11</v>
      </c>
      <c r="F9" s="14"/>
      <c r="G9" s="13" t="s">
        <v>5</v>
      </c>
      <c r="H9" s="3"/>
      <c r="I9" s="11" t="s">
        <v>11</v>
      </c>
    </row>
    <row r="10" spans="1:9" ht="15.75">
      <c r="A10" s="10"/>
      <c r="B10" s="3"/>
      <c r="C10" s="3"/>
      <c r="D10" s="3"/>
      <c r="E10" s="3"/>
      <c r="F10" s="3"/>
      <c r="G10" s="3"/>
      <c r="H10" s="3"/>
      <c r="I10" s="3"/>
    </row>
    <row r="11" spans="1:9" ht="15.75">
      <c r="A11" s="12" t="s">
        <v>50</v>
      </c>
      <c r="B11" s="3"/>
      <c r="C11" s="3"/>
      <c r="D11" s="3"/>
      <c r="E11" s="3"/>
      <c r="F11" s="3"/>
      <c r="G11" s="3"/>
      <c r="H11" s="3"/>
      <c r="I11" s="3"/>
    </row>
    <row r="12" spans="1:9" ht="15.75">
      <c r="A12" s="35" t="s">
        <v>47</v>
      </c>
      <c r="B12" s="3"/>
      <c r="C12" s="86">
        <v>11527330.78</v>
      </c>
      <c r="D12" s="3"/>
      <c r="E12" s="72">
        <f>ROUND((C12/$C$15),4)</f>
        <v>1</v>
      </c>
      <c r="F12" s="3"/>
      <c r="G12" s="15">
        <v>11641780.25</v>
      </c>
      <c r="H12" s="3"/>
      <c r="I12" s="72">
        <f>ROUND((G12/G$15),4)</f>
        <v>1</v>
      </c>
    </row>
    <row r="13" spans="1:9" ht="15.75">
      <c r="A13" s="12" t="s">
        <v>51</v>
      </c>
      <c r="B13" s="3"/>
      <c r="C13" s="74">
        <f>SUM(C12:C12)</f>
        <v>11527330.78</v>
      </c>
      <c r="D13" s="3"/>
      <c r="E13" s="75">
        <f>SUM(E12)</f>
        <v>1</v>
      </c>
      <c r="F13" s="3"/>
      <c r="G13" s="74">
        <f>SUM(G12:G12)</f>
        <v>11641780.25</v>
      </c>
      <c r="H13" s="3"/>
      <c r="I13" s="75">
        <f>SUM(I12)</f>
        <v>1</v>
      </c>
    </row>
    <row r="14" spans="1:9" ht="15.75">
      <c r="A14" s="12"/>
      <c r="B14" s="3"/>
      <c r="C14" s="68"/>
      <c r="D14" s="3"/>
      <c r="E14" s="68"/>
      <c r="F14" s="3"/>
      <c r="G14" s="68"/>
      <c r="H14" s="3"/>
      <c r="I14" s="68"/>
    </row>
    <row r="15" spans="1:9" ht="16.5" thickBot="1">
      <c r="A15" s="12" t="s">
        <v>33</v>
      </c>
      <c r="B15" s="3"/>
      <c r="C15" s="87">
        <f>+C13</f>
        <v>11527330.78</v>
      </c>
      <c r="D15" s="67"/>
      <c r="E15" s="88">
        <f>+E13</f>
        <v>1</v>
      </c>
      <c r="F15" s="67"/>
      <c r="G15" s="87">
        <f>+G13</f>
        <v>11641780.25</v>
      </c>
      <c r="H15" s="67"/>
      <c r="I15" s="88">
        <f>+I13</f>
        <v>1</v>
      </c>
    </row>
    <row r="16" spans="1:9" ht="16.5" thickTop="1">
      <c r="A16" s="12"/>
      <c r="B16" s="3"/>
      <c r="C16" s="89"/>
      <c r="D16" s="67"/>
      <c r="E16" s="90"/>
      <c r="F16" s="67"/>
      <c r="G16" s="89"/>
      <c r="H16" s="67"/>
      <c r="I16" s="90"/>
    </row>
    <row r="17" spans="1:9" ht="15.75">
      <c r="A17" s="91"/>
      <c r="B17" s="3"/>
      <c r="C17" s="68"/>
      <c r="D17" s="3"/>
      <c r="E17" s="68"/>
      <c r="F17" s="3"/>
      <c r="G17" s="68"/>
      <c r="H17" s="3"/>
      <c r="I17" s="68"/>
    </row>
    <row r="18" spans="1:9" ht="15.75">
      <c r="A18" s="91"/>
      <c r="B18" s="3"/>
      <c r="C18" s="3"/>
      <c r="D18" s="3"/>
      <c r="E18" s="3"/>
      <c r="F18" s="3"/>
      <c r="G18" s="3"/>
      <c r="H18" s="3"/>
      <c r="I18" s="3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F20" sqref="F20"/>
    </sheetView>
  </sheetViews>
  <sheetFormatPr defaultColWidth="9.00390625" defaultRowHeight="15.75"/>
  <cols>
    <col min="1" max="1" width="40.75390625" style="5" customWidth="1"/>
    <col min="2" max="2" width="9.00390625" style="5" customWidth="1"/>
    <col min="3" max="3" width="12.75390625" style="5" customWidth="1"/>
    <col min="4" max="4" width="9.00390625" style="5" customWidth="1"/>
    <col min="5" max="5" width="12.75390625" style="5" customWidth="1"/>
    <col min="6" max="16384" width="9.00390625" style="5" customWidth="1"/>
  </cols>
  <sheetData>
    <row r="1" spans="1:5" ht="15.75">
      <c r="A1" s="3" t="s">
        <v>29</v>
      </c>
      <c r="B1" s="3"/>
      <c r="C1" s="3"/>
      <c r="D1" s="3"/>
      <c r="E1" s="3"/>
    </row>
    <row r="2" spans="1:5" ht="15.75">
      <c r="A2" s="6" t="s">
        <v>0</v>
      </c>
      <c r="B2" s="7"/>
      <c r="C2" s="7"/>
      <c r="D2" s="7"/>
      <c r="E2" s="7"/>
    </row>
    <row r="3" spans="1:5" ht="15.75">
      <c r="A3" s="6" t="s">
        <v>1</v>
      </c>
      <c r="B3" s="7"/>
      <c r="C3" s="7"/>
      <c r="D3" s="7"/>
      <c r="E3" s="7"/>
    </row>
    <row r="4" spans="1:5" ht="15.75">
      <c r="A4" s="83" t="s">
        <v>48</v>
      </c>
      <c r="B4" s="84"/>
      <c r="C4" s="84"/>
      <c r="D4" s="84"/>
      <c r="E4" s="84"/>
    </row>
    <row r="5" spans="1:5" ht="15.75">
      <c r="A5" s="6" t="s">
        <v>59</v>
      </c>
      <c r="B5" s="7"/>
      <c r="C5" s="7"/>
      <c r="D5" s="7"/>
      <c r="E5" s="7"/>
    </row>
    <row r="6" spans="1:5" ht="15.75">
      <c r="A6" s="10"/>
      <c r="B6" s="3"/>
      <c r="C6" s="3"/>
      <c r="D6" s="3"/>
      <c r="E6" s="3"/>
    </row>
    <row r="7" spans="1:5" ht="15.75">
      <c r="A7" s="85"/>
      <c r="B7" s="3"/>
      <c r="C7" s="3"/>
      <c r="D7" s="3"/>
      <c r="E7" s="3"/>
    </row>
    <row r="8" spans="1:5" ht="15.75">
      <c r="A8" s="10"/>
      <c r="B8" s="3"/>
      <c r="C8" s="11" t="s">
        <v>3</v>
      </c>
      <c r="D8" s="12"/>
      <c r="E8" s="11" t="s">
        <v>4</v>
      </c>
    </row>
    <row r="9" spans="1:5" ht="15.75">
      <c r="A9" s="10"/>
      <c r="B9" s="3"/>
      <c r="C9" s="13" t="s">
        <v>5</v>
      </c>
      <c r="D9" s="14"/>
      <c r="E9" s="13" t="s">
        <v>5</v>
      </c>
    </row>
    <row r="10" spans="1:5" ht="15.75">
      <c r="A10" s="10"/>
      <c r="B10" s="3"/>
      <c r="C10" s="3"/>
      <c r="D10" s="3"/>
      <c r="E10" s="3"/>
    </row>
    <row r="11" spans="1:5" ht="15.75">
      <c r="A11" s="50" t="s">
        <v>58</v>
      </c>
      <c r="B11" s="3"/>
      <c r="C11" s="15">
        <v>11527330.78</v>
      </c>
      <c r="D11" s="15"/>
      <c r="E11" s="15">
        <v>12054835.06</v>
      </c>
    </row>
    <row r="12" spans="1:5" ht="15.75">
      <c r="A12" s="10"/>
      <c r="B12" s="3"/>
      <c r="C12" s="3"/>
      <c r="D12" s="3"/>
      <c r="E12" s="3"/>
    </row>
    <row r="13" spans="1:5" ht="15.75">
      <c r="A13" s="35" t="s">
        <v>38</v>
      </c>
      <c r="B13" s="3"/>
      <c r="C13" s="51"/>
      <c r="D13" s="51"/>
      <c r="E13" s="51"/>
    </row>
    <row r="14" spans="1:5" ht="15.75">
      <c r="A14" s="35" t="s">
        <v>31</v>
      </c>
      <c r="B14" s="3"/>
      <c r="C14" s="51">
        <v>39696.42</v>
      </c>
      <c r="D14" s="51"/>
      <c r="E14" s="51">
        <f>C14</f>
        <v>39696.42</v>
      </c>
    </row>
    <row r="15" spans="1:5" ht="15.75">
      <c r="A15" s="35" t="s">
        <v>23</v>
      </c>
      <c r="B15" s="3"/>
      <c r="C15" s="51">
        <v>124342.52</v>
      </c>
      <c r="D15" s="51"/>
      <c r="E15" s="51">
        <f>C15</f>
        <v>124342.52</v>
      </c>
    </row>
    <row r="16" spans="1:5" ht="15.75">
      <c r="A16" s="35" t="s">
        <v>32</v>
      </c>
      <c r="B16" s="3"/>
      <c r="C16" s="51">
        <v>-23410.73</v>
      </c>
      <c r="D16" s="51"/>
      <c r="E16" s="51">
        <f>C16</f>
        <v>-23410.73</v>
      </c>
    </row>
    <row r="17" spans="1:5" ht="15.75">
      <c r="A17" s="35" t="s">
        <v>39</v>
      </c>
      <c r="B17" s="3"/>
      <c r="C17" s="51">
        <f>-124342.52-16285.69</f>
        <v>-140628.21</v>
      </c>
      <c r="D17" s="51"/>
      <c r="E17" s="51">
        <f>C17</f>
        <v>-140628.21</v>
      </c>
    </row>
    <row r="18" spans="1:5" ht="15.75">
      <c r="A18" s="35" t="s">
        <v>35</v>
      </c>
      <c r="B18" s="3"/>
      <c r="C18" s="51"/>
      <c r="D18" s="51"/>
      <c r="E18" s="51"/>
    </row>
    <row r="19" spans="1:5" ht="15.75">
      <c r="A19" s="35" t="s">
        <v>9</v>
      </c>
      <c r="B19" s="3"/>
      <c r="C19" s="38"/>
      <c r="D19" s="51"/>
      <c r="E19" s="38">
        <v>-413054.81</v>
      </c>
    </row>
    <row r="20" spans="1:5" ht="15.75">
      <c r="A20" s="10"/>
      <c r="B20" s="3"/>
      <c r="C20" s="37"/>
      <c r="D20" s="3"/>
      <c r="E20" s="37"/>
    </row>
    <row r="21" spans="1:5" ht="16.5" thickBot="1">
      <c r="A21" s="50" t="s">
        <v>61</v>
      </c>
      <c r="B21" s="3"/>
      <c r="C21" s="15">
        <f>SUM(C11:C19)</f>
        <v>11527330.779999997</v>
      </c>
      <c r="D21" s="15"/>
      <c r="E21" s="52">
        <f>SUM(E11:E19)</f>
        <v>11641780.249999998</v>
      </c>
    </row>
    <row r="22" spans="1:5" ht="16.5" thickTop="1">
      <c r="A22" s="10"/>
      <c r="B22" s="3"/>
      <c r="C22" s="39"/>
      <c r="D22" s="3"/>
      <c r="E22" s="68"/>
    </row>
    <row r="23" spans="1:5" ht="15.75">
      <c r="A23" s="91"/>
      <c r="B23" s="3"/>
      <c r="C23" s="3"/>
      <c r="D23" s="3"/>
      <c r="E23" s="3"/>
    </row>
    <row r="24" ht="15.75">
      <c r="A24" s="91"/>
    </row>
  </sheetData>
  <sheetProtection password="C841" sheet="1" selectLockedCells="1" selectUnlockedCell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Midwestern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gail.ferguson</dc:creator>
  <cp:keywords/>
  <dc:description/>
  <cp:lastModifiedBy>LaTouche, Kareen</cp:lastModifiedBy>
  <cp:lastPrinted>2020-06-25T13:29:34Z</cp:lastPrinted>
  <dcterms:created xsi:type="dcterms:W3CDTF">2004-04-01T22:13:20Z</dcterms:created>
  <dcterms:modified xsi:type="dcterms:W3CDTF">2020-08-24T14:01:48Z</dcterms:modified>
  <cp:category/>
  <cp:version/>
  <cp:contentType/>
  <cp:contentStatus/>
</cp:coreProperties>
</file>