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  <definedName name="_xlnm.Print_Area" localSheetId="1">'Summary Pooled Investments'!$A$1:$I$35</definedName>
  </definedNames>
  <calcPr fullCalcOnLoad="1"/>
</workbook>
</file>

<file path=xl/sharedStrings.xml><?xml version="1.0" encoding="utf-8"?>
<sst xmlns="http://schemas.openxmlformats.org/spreadsheetml/2006/main" count="195" uniqueCount="63">
  <si>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</si>
  <si>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</si>
  <si>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</si>
  <si>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</si>
  <si>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</si>
  <si>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</si>
  <si>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</si>
  <si>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</si>
  <si>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</si>
  <si>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</si>
  <si>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</si>
  <si>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</si>
  <si>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</si>
  <si>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</si>
  <si>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</si>
  <si>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</si>
  <si>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</si>
  <si>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</si>
  <si>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</si>
  <si>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</si>
  <si>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</si>
  <si>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</si>
  <si>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</si>
  <si>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</si>
  <si>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</si>
  <si>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</si>
  <si>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</si>
  <si>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</si>
  <si>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</si>
  <si>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</si>
  <si>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</si>
  <si>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</si>
  <si>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</si>
  <si>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</si>
  <si>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</si>
  <si>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</si>
  <si>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</si>
  <si>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</si>
  <si>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</si>
  <si>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</si>
  <si>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</si>
  <si>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</si>
  <si>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</si>
  <si>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</si>
  <si>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</si>
  <si>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</si>
  <si>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</si>
  <si>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</si>
  <si>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</si>
  <si>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</si>
  <si>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</si>
  <si>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</si>
  <si>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</si>
  <si>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</si>
  <si>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</si>
  <si>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</si>
  <si>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(Donohoo Quasi-Endowment Invested with the Texas A&amp;M University System)</t>
  </si>
  <si>
    <t xml:space="preserve">     ANB ICS Money Market</t>
  </si>
  <si>
    <t xml:space="preserve">     FNB ICS Money Market</t>
  </si>
  <si>
    <t>Investment Assets - 05-31-19</t>
  </si>
  <si>
    <t>For the Fourth Quarter Ended August 31, 2019</t>
  </si>
  <si>
    <t>At August 31, 2019</t>
  </si>
  <si>
    <t>Investment Assets - 08-31-19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</si>
</sst>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">
      <selection activeCell="G31" sqref="G31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60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56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61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3306753.16</v>
      </c>
      <c r="D12" s="4"/>
      <c r="E12" s="14">
        <f>ROUND((C12/$C$15),4)</f>
        <v>1</v>
      </c>
      <c r="F12" s="4"/>
      <c r="G12" s="12">
        <v>3391268.04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3306753.16</v>
      </c>
      <c r="D13" s="4"/>
      <c r="E13" s="18">
        <f>SUM(E12)</f>
        <v>1</v>
      </c>
      <c r="F13" s="4"/>
      <c r="G13" s="81">
        <f>SUM(G12:G12)</f>
        <v>3391268.04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3306753.16</v>
      </c>
      <c r="D15" s="17"/>
      <c r="E15" s="93">
        <f>+E13</f>
        <v>1</v>
      </c>
      <c r="F15" s="17"/>
      <c r="G15" s="92">
        <f>+G13</f>
        <v>3391268.04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27" sqref="H27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56</v>
      </c>
      <c r="B4" s="95"/>
      <c r="C4" s="95"/>
      <c r="D4" s="95"/>
      <c r="E4" s="95"/>
    </row>
    <row r="5" spans="1:5" ht="15.75">
      <c r="A5" s="5" t="s">
        <v>60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59</v>
      </c>
      <c r="B11" s="4"/>
      <c r="C11" s="12">
        <v>3306753.16</v>
      </c>
      <c r="D11" s="12"/>
      <c r="E11" s="12">
        <v>3335664.91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10849.7</v>
      </c>
      <c r="D14" s="52"/>
      <c r="E14" s="52">
        <f>C14</f>
        <v>10849.7</v>
      </c>
    </row>
    <row r="15" spans="1:5" ht="15.75">
      <c r="A15" s="13" t="s">
        <v>26</v>
      </c>
      <c r="B15" s="4"/>
      <c r="C15" s="52">
        <v>33385.62</v>
      </c>
      <c r="D15" s="52"/>
      <c r="E15" s="52">
        <f>C15</f>
        <v>33385.62</v>
      </c>
    </row>
    <row r="16" spans="1:5" ht="15.75">
      <c r="A16" s="13" t="s">
        <v>35</v>
      </c>
      <c r="B16" s="4"/>
      <c r="C16" s="52">
        <v>-6596.32</v>
      </c>
      <c r="D16" s="52"/>
      <c r="E16" s="52">
        <f>C16</f>
        <v>-6596.32</v>
      </c>
    </row>
    <row r="17" spans="1:5" ht="15.75">
      <c r="A17" s="13" t="s">
        <v>42</v>
      </c>
      <c r="B17" s="4"/>
      <c r="C17" s="52">
        <f>-33385.62-4253.38</f>
        <v>-37639</v>
      </c>
      <c r="D17" s="52"/>
      <c r="E17" s="52">
        <f>C17</f>
        <v>-37639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55603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62</v>
      </c>
      <c r="B21" s="4"/>
      <c r="C21" s="12">
        <f>SUM(C11:C19)</f>
        <v>3306753.1600000006</v>
      </c>
      <c r="D21" s="12"/>
      <c r="E21" s="53">
        <f>SUM(E11:E19)</f>
        <v>3391267.9100000006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36" sqref="C36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61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ROUND((C12/C$33),4)</f>
        <v>0.0017</v>
      </c>
      <c r="F12" s="101"/>
      <c r="G12" s="100">
        <v>274139.65</v>
      </c>
      <c r="H12" s="99"/>
      <c r="I12" s="102">
        <f>ROUND((G12/G$33),4)</f>
        <v>0.0062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26384279.51</v>
      </c>
      <c r="D15" s="108"/>
      <c r="E15" s="102">
        <f>ROUND((C15/C$33),4)</f>
        <v>0.6365</v>
      </c>
      <c r="F15" s="108"/>
      <c r="G15" s="114">
        <v>29016540.21</v>
      </c>
      <c r="H15" s="108"/>
      <c r="I15" s="102">
        <f>ROUND((G15/G$33),4)</f>
        <v>0.6551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26455053.37</v>
      </c>
      <c r="D17" s="99"/>
      <c r="E17" s="102">
        <f>ROUND((C17/C$33),4)</f>
        <v>0.6382</v>
      </c>
      <c r="F17" s="99"/>
      <c r="G17" s="111">
        <f>+G12+G15</f>
        <v>29290679.86</v>
      </c>
      <c r="H17" s="99"/>
      <c r="I17" s="102">
        <f>ROUND((G17/G$33),4)</f>
        <v>0.6613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57</v>
      </c>
      <c r="B20" s="99"/>
      <c r="C20" s="99">
        <v>2024775.07</v>
      </c>
      <c r="D20" s="99"/>
      <c r="E20" s="105">
        <f aca="true" t="shared" si="0" ref="E20:E25">ROUND((C20/C$33),4)</f>
        <v>0.0488</v>
      </c>
      <c r="F20" s="99"/>
      <c r="G20" s="98">
        <f>+C20</f>
        <v>2024775.07</v>
      </c>
      <c r="H20" s="99"/>
      <c r="I20" s="105">
        <f aca="true" t="shared" si="1" ref="I20:I25">ROUND((G20/G$33),4)</f>
        <v>0.0457</v>
      </c>
      <c r="J20" s="124"/>
    </row>
    <row r="21" spans="1:10" s="104" customFormat="1" ht="15.75">
      <c r="A21" s="98" t="s">
        <v>58</v>
      </c>
      <c r="B21" s="99"/>
      <c r="C21" s="99">
        <v>2022535.25</v>
      </c>
      <c r="D21" s="99"/>
      <c r="E21" s="105">
        <f t="shared" si="0"/>
        <v>0.0488</v>
      </c>
      <c r="F21" s="99"/>
      <c r="G21" s="98">
        <f>+C21</f>
        <v>2022535.25</v>
      </c>
      <c r="H21" s="99"/>
      <c r="I21" s="105">
        <f t="shared" si="1"/>
        <v>0.0457</v>
      </c>
      <c r="J21" s="124"/>
    </row>
    <row r="22" spans="1:10" s="104" customFormat="1" ht="15.75">
      <c r="A22" s="98" t="s">
        <v>17</v>
      </c>
      <c r="B22" s="99"/>
      <c r="C22" s="99">
        <v>3017029.64</v>
      </c>
      <c r="D22" s="99"/>
      <c r="E22" s="105">
        <f t="shared" si="0"/>
        <v>0.0728</v>
      </c>
      <c r="F22" s="99"/>
      <c r="G22" s="98">
        <f>+C22</f>
        <v>3017029.64</v>
      </c>
      <c r="H22" s="99"/>
      <c r="I22" s="105">
        <f t="shared" si="1"/>
        <v>0.0681</v>
      </c>
      <c r="J22" s="124"/>
    </row>
    <row r="23" spans="1:10" s="104" customFormat="1" ht="15.75">
      <c r="A23" s="98" t="s">
        <v>18</v>
      </c>
      <c r="B23" s="99"/>
      <c r="C23" s="98">
        <v>2520382.2</v>
      </c>
      <c r="D23" s="99"/>
      <c r="E23" s="105">
        <f t="shared" si="0"/>
        <v>0.0608</v>
      </c>
      <c r="F23" s="99"/>
      <c r="G23" s="98">
        <f>+C23</f>
        <v>2520382.2</v>
      </c>
      <c r="H23" s="99"/>
      <c r="I23" s="105">
        <f t="shared" si="1"/>
        <v>0.0569</v>
      </c>
      <c r="J23" s="124"/>
    </row>
    <row r="24" spans="1:10" s="104" customFormat="1" ht="15.75">
      <c r="A24" s="98" t="s">
        <v>55</v>
      </c>
      <c r="B24" s="99"/>
      <c r="C24" s="98">
        <v>2529871.05</v>
      </c>
      <c r="D24" s="99"/>
      <c r="E24" s="105">
        <f t="shared" si="0"/>
        <v>0.061</v>
      </c>
      <c r="F24" s="99"/>
      <c r="G24" s="98">
        <f>+C24</f>
        <v>2529871.05</v>
      </c>
      <c r="H24" s="99"/>
      <c r="I24" s="105">
        <f t="shared" si="1"/>
        <v>0.0571</v>
      </c>
      <c r="J24" s="124"/>
    </row>
    <row r="25" spans="1:9" ht="15.75">
      <c r="A25" s="33" t="s">
        <v>19</v>
      </c>
      <c r="B25" s="26"/>
      <c r="C25" s="109">
        <f>SUM(C20:C24)</f>
        <v>12114593.21</v>
      </c>
      <c r="D25" s="99"/>
      <c r="E25" s="110">
        <f t="shared" si="0"/>
        <v>0.2922</v>
      </c>
      <c r="F25" s="99"/>
      <c r="G25" s="109">
        <f>SUM(G20:G24)</f>
        <v>12114593.21</v>
      </c>
      <c r="H25" s="26"/>
      <c r="I25" s="40">
        <f t="shared" si="1"/>
        <v>0.2735</v>
      </c>
    </row>
    <row r="26" spans="1:9" ht="15.75">
      <c r="A26" s="33"/>
      <c r="B26" s="26"/>
      <c r="C26" s="115"/>
      <c r="D26" s="99"/>
      <c r="E26" s="110"/>
      <c r="F26" s="99"/>
      <c r="G26" s="115"/>
      <c r="H26" s="26"/>
      <c r="I26" s="40"/>
    </row>
    <row r="27" spans="1:9" ht="15.75">
      <c r="A27" s="33" t="s">
        <v>20</v>
      </c>
      <c r="B27" s="26"/>
      <c r="C27" s="37">
        <f>C25+C17</f>
        <v>38569646.58</v>
      </c>
      <c r="D27" s="26"/>
      <c r="E27" s="38">
        <f>ROUND((C27/C$33),4)</f>
        <v>0.9304</v>
      </c>
      <c r="F27" s="26"/>
      <c r="G27" s="37">
        <f>G25+G17</f>
        <v>41405273.07</v>
      </c>
      <c r="H27" s="26"/>
      <c r="I27" s="38">
        <f>ROUND((G27/G$33),4)</f>
        <v>0.9348</v>
      </c>
    </row>
    <row r="28" spans="1:9" ht="15.75">
      <c r="A28" s="31"/>
      <c r="B28" s="26"/>
      <c r="C28" s="41"/>
      <c r="D28" s="26"/>
      <c r="E28" s="41"/>
      <c r="F28" s="26"/>
      <c r="G28" s="41"/>
      <c r="H28" s="26"/>
      <c r="I28" s="41"/>
    </row>
    <row r="29" spans="1:9" ht="15.75">
      <c r="A29" s="33" t="s">
        <v>21</v>
      </c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37" t="s">
        <v>22</v>
      </c>
      <c r="B30" s="26"/>
      <c r="C30" s="42">
        <v>2885703.36</v>
      </c>
      <c r="D30" s="26"/>
      <c r="E30" s="38">
        <f>ROUND((C30/C$33),4)</f>
        <v>0.0696</v>
      </c>
      <c r="F30" s="26"/>
      <c r="G30" s="37">
        <f>C30</f>
        <v>2885703.36</v>
      </c>
      <c r="H30" s="26"/>
      <c r="I30" s="38">
        <f>ROUND((G30/G$33),4)</f>
        <v>0.0652</v>
      </c>
    </row>
    <row r="31" spans="1:9" ht="15.75">
      <c r="A31" s="33" t="s">
        <v>23</v>
      </c>
      <c r="B31" s="26"/>
      <c r="C31" s="41"/>
      <c r="D31" s="26"/>
      <c r="E31" s="41"/>
      <c r="F31" s="26"/>
      <c r="G31" s="41"/>
      <c r="H31" s="26"/>
      <c r="I31" s="41"/>
    </row>
    <row r="32" spans="1:9" ht="15.75">
      <c r="A32" s="31"/>
      <c r="B32" s="26"/>
      <c r="C32" s="26"/>
      <c r="D32" s="26"/>
      <c r="E32" s="26"/>
      <c r="F32" s="26"/>
      <c r="G32" s="26"/>
      <c r="H32" s="26"/>
      <c r="I32" s="26"/>
    </row>
    <row r="33" spans="1:9" ht="16.5" thickBot="1">
      <c r="A33" s="33" t="s">
        <v>24</v>
      </c>
      <c r="B33" s="26"/>
      <c r="C33" s="36">
        <f>C30+C25+C17</f>
        <v>41455349.94</v>
      </c>
      <c r="D33" s="36"/>
      <c r="E33" s="38">
        <f>E17+E25+E30</f>
        <v>1</v>
      </c>
      <c r="F33" s="36"/>
      <c r="G33" s="36">
        <f>G30+G25+G17</f>
        <v>44290976.43</v>
      </c>
      <c r="H33" s="26"/>
      <c r="I33" s="38">
        <f>I17+I25+I30</f>
        <v>1</v>
      </c>
    </row>
    <row r="34" spans="1:9" ht="16.5" thickTop="1">
      <c r="A34" s="31"/>
      <c r="B34" s="26"/>
      <c r="C34" s="43"/>
      <c r="D34" s="26"/>
      <c r="E34" s="43"/>
      <c r="F34" s="26"/>
      <c r="G34" s="43"/>
      <c r="H34" s="26"/>
      <c r="I34" s="43"/>
    </row>
    <row r="35" spans="1:9" ht="16.5" thickBot="1">
      <c r="A35" s="33" t="s">
        <v>25</v>
      </c>
      <c r="B35" s="26"/>
      <c r="C35" s="44">
        <f>(0.033+0.0621+0.0392)/3</f>
        <v>0.04476666666666667</v>
      </c>
      <c r="D35" s="26"/>
      <c r="E35" s="45"/>
      <c r="F35" s="26"/>
      <c r="G35" s="46"/>
      <c r="H35" s="26"/>
      <c r="I35" s="47"/>
    </row>
    <row r="36" spans="1:9" ht="16.5" thickTop="1">
      <c r="A36" s="31"/>
      <c r="B36" s="26"/>
      <c r="C36" s="48"/>
      <c r="D36" s="26"/>
      <c r="E36" s="49"/>
      <c r="F36" s="26"/>
      <c r="G36" s="50"/>
      <c r="H36" s="26"/>
      <c r="I36" s="47"/>
    </row>
    <row r="37" spans="3:7" ht="15.75">
      <c r="C37" s="97"/>
      <c r="G37" s="2"/>
    </row>
    <row r="38" spans="3:9" ht="15.75">
      <c r="C38" s="3"/>
      <c r="I38" s="1"/>
    </row>
    <row r="39" ht="15.75">
      <c r="I39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F30" sqref="F30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60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59</v>
      </c>
      <c r="B11" s="26"/>
      <c r="C11" s="36">
        <v>33192235.72</v>
      </c>
      <c r="D11" s="36"/>
      <c r="E11" s="36">
        <v>35347849.18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-8000000</v>
      </c>
      <c r="D13" s="59"/>
      <c r="E13" s="59">
        <f>C13</f>
        <v>-8000000</v>
      </c>
      <c r="F13" s="61"/>
    </row>
    <row r="14" spans="1:6" ht="15.75">
      <c r="A14" s="37" t="s">
        <v>7</v>
      </c>
      <c r="B14" s="26"/>
      <c r="C14" s="59">
        <v>378926.32</v>
      </c>
      <c r="D14" s="59"/>
      <c r="E14" s="59">
        <f>C14</f>
        <v>378926.32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-1515.46</v>
      </c>
      <c r="D16" s="59"/>
      <c r="E16" s="59">
        <f>C16</f>
        <v>-1515.46</v>
      </c>
      <c r="F16" s="61"/>
    </row>
    <row r="17" spans="1:6" ht="15.75">
      <c r="A17" s="37" t="s">
        <v>8</v>
      </c>
      <c r="B17" s="26"/>
      <c r="C17" s="59">
        <v>13000000</v>
      </c>
      <c r="D17" s="59"/>
      <c r="E17" s="59">
        <f>C17</f>
        <v>13000000</v>
      </c>
      <c r="F17" s="61"/>
    </row>
    <row r="18" spans="1:6" ht="15.75">
      <c r="A18" s="37" t="s">
        <v>9</v>
      </c>
      <c r="B18" s="26"/>
      <c r="C18" s="42"/>
      <c r="D18" s="59"/>
      <c r="E18" s="42">
        <v>680013.03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62</v>
      </c>
      <c r="B20" s="26"/>
      <c r="C20" s="36">
        <f>SUM(C11:C18)</f>
        <v>38569646.58</v>
      </c>
      <c r="D20" s="36"/>
      <c r="E20" s="60">
        <f>SUM(E11:E18)</f>
        <v>41405273.07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13" sqref="L13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61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4861280.32</v>
      </c>
      <c r="D13" s="12"/>
      <c r="E13" s="15">
        <f>ROUND((C13/C$29),4)</f>
        <v>0.5827</v>
      </c>
      <c r="F13" s="12"/>
      <c r="G13" s="74">
        <v>6345304.48</v>
      </c>
      <c r="H13" s="4"/>
      <c r="I13" s="15">
        <f>ROUND((G13/G$29),4)</f>
        <v>0.6439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4861280.32</v>
      </c>
      <c r="D14" s="12"/>
      <c r="E14" s="21">
        <f>SUM(E13:E13)</f>
        <v>0.5827</v>
      </c>
      <c r="F14" s="12"/>
      <c r="G14" s="78">
        <f>SUM(G13:G13)</f>
        <v>6345304.48</v>
      </c>
      <c r="H14" s="4"/>
      <c r="I14" s="21">
        <f>SUM(I13:I13)</f>
        <v>0.6439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165459.12</v>
      </c>
      <c r="D17" s="4"/>
      <c r="E17" s="15">
        <f>ROUND((C17/C$29),4)</f>
        <v>0.0198</v>
      </c>
      <c r="F17" s="4"/>
      <c r="G17" s="19">
        <v>165027.28</v>
      </c>
      <c r="H17" s="4"/>
      <c r="I17" s="15">
        <f>ROUND((G17/G$29),4)</f>
        <v>0.0167</v>
      </c>
      <c r="K17" s="56"/>
      <c r="L17" s="76"/>
      <c r="M17" s="56"/>
    </row>
    <row r="18" spans="1:13" ht="15.75">
      <c r="A18" s="13" t="s">
        <v>31</v>
      </c>
      <c r="B18" s="4"/>
      <c r="C18" s="4">
        <v>3005602.34</v>
      </c>
      <c r="D18" s="4"/>
      <c r="E18" s="15">
        <f>ROUND((C18/C$29),4)</f>
        <v>0.3602</v>
      </c>
      <c r="F18" s="4"/>
      <c r="G18" s="4">
        <v>3126522.6</v>
      </c>
      <c r="H18" s="4"/>
      <c r="I18" s="15">
        <f>ROUND((G18/G$29),4)</f>
        <v>0.3173</v>
      </c>
      <c r="K18" s="76"/>
      <c r="L18" s="76"/>
      <c r="M18" s="77"/>
    </row>
    <row r="19" spans="1:13" ht="15.75">
      <c r="A19" s="13" t="s">
        <v>49</v>
      </c>
      <c r="B19" s="4"/>
      <c r="C19" s="4">
        <v>196887.38</v>
      </c>
      <c r="D19" s="4"/>
      <c r="E19" s="15">
        <f>ROUND((C19/C$29),4)</f>
        <v>0.0236</v>
      </c>
      <c r="F19" s="4"/>
      <c r="G19" s="4">
        <v>103859.63</v>
      </c>
      <c r="H19" s="4"/>
      <c r="I19" s="15">
        <f>ROUND((G19/G$29),4)</f>
        <v>0.0105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3367948.84</v>
      </c>
      <c r="D20" s="4"/>
      <c r="E20" s="21">
        <f>SUM(E17:E19)</f>
        <v>0.4036</v>
      </c>
      <c r="F20" s="4"/>
      <c r="G20" s="20">
        <f>SUM(G17:G19)</f>
        <v>3395409.51</v>
      </c>
      <c r="H20" s="4"/>
      <c r="I20" s="21">
        <f>SUM(I17:I18)</f>
        <v>0.334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8229229.16</v>
      </c>
      <c r="D22" s="4"/>
      <c r="E22" s="14">
        <f>ROUND((C22/C$29),4)</f>
        <v>0.9863</v>
      </c>
      <c r="F22" s="4"/>
      <c r="G22" s="23">
        <f>+G14+G20</f>
        <v>9740713.99</v>
      </c>
      <c r="H22" s="4"/>
      <c r="I22" s="14">
        <f>ROUND((G22/G$29),4)</f>
        <v>0.9884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113986.69</v>
      </c>
      <c r="D26" s="4"/>
      <c r="E26" s="14">
        <f>ROUND((C26/C$29),4)</f>
        <v>0.0137</v>
      </c>
      <c r="F26" s="4"/>
      <c r="G26" s="13">
        <f>+C26</f>
        <v>113986.69</v>
      </c>
      <c r="H26" s="4"/>
      <c r="I26" s="14">
        <f>ROUND((G26/G$29),4)</f>
        <v>0.0116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113986.69</v>
      </c>
      <c r="D27" s="4"/>
      <c r="E27" s="18">
        <f>ROUND((C27/C$29),4)</f>
        <v>0.0137</v>
      </c>
      <c r="F27" s="4"/>
      <c r="G27" s="81">
        <f>SUM(G25:G26)</f>
        <v>113986.69</v>
      </c>
      <c r="H27" s="4"/>
      <c r="I27" s="18">
        <f>ROUND((G27/G$29),4)</f>
        <v>0.0116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8343215.850000001</v>
      </c>
      <c r="D29" s="12"/>
      <c r="E29" s="15">
        <f>+E27+E22</f>
        <v>1</v>
      </c>
      <c r="F29" s="12"/>
      <c r="G29" s="12">
        <f>+G27+G22</f>
        <v>9854700.68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23" sqref="H23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60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59</v>
      </c>
      <c r="B11" s="26"/>
      <c r="C11" s="36">
        <v>8285994.96</v>
      </c>
      <c r="D11" s="36"/>
      <c r="E11" s="36">
        <v>9434325.61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-1443284.31</v>
      </c>
      <c r="D13" s="59"/>
      <c r="E13" s="59">
        <f aca="true" t="shared" si="0" ref="E13:E18">C13</f>
        <v>-1443284.31</v>
      </c>
    </row>
    <row r="14" spans="1:5" ht="15.75">
      <c r="A14" s="37" t="s">
        <v>34</v>
      </c>
      <c r="B14" s="26"/>
      <c r="C14" s="59">
        <f>44035.91+11318.14</f>
        <v>55354.05</v>
      </c>
      <c r="D14" s="59"/>
      <c r="E14" s="59">
        <f t="shared" si="0"/>
        <v>55354.05</v>
      </c>
    </row>
    <row r="15" spans="1:5" ht="15.75">
      <c r="A15" s="37" t="s">
        <v>26</v>
      </c>
      <c r="B15" s="26"/>
      <c r="C15" s="59">
        <v>8426.41</v>
      </c>
      <c r="D15" s="59"/>
      <c r="E15" s="59">
        <f t="shared" si="0"/>
        <v>8426.41</v>
      </c>
    </row>
    <row r="16" spans="1:5" ht="15.75">
      <c r="A16" s="37" t="s">
        <v>35</v>
      </c>
      <c r="B16" s="26"/>
      <c r="C16" s="59">
        <v>-11318.14</v>
      </c>
      <c r="D16" s="59"/>
      <c r="E16" s="59">
        <f t="shared" si="0"/>
        <v>-11318.14</v>
      </c>
    </row>
    <row r="17" spans="1:5" ht="15.75">
      <c r="A17" s="37" t="s">
        <v>43</v>
      </c>
      <c r="B17" s="26"/>
      <c r="C17" s="59">
        <v>-56088.12</v>
      </c>
      <c r="D17" s="59"/>
      <c r="E17" s="59">
        <f t="shared" si="0"/>
        <v>-56088.12</v>
      </c>
    </row>
    <row r="18" spans="1:5" ht="15.75">
      <c r="A18" s="37" t="s">
        <v>8</v>
      </c>
      <c r="B18" s="26"/>
      <c r="C18" s="59">
        <v>1504131</v>
      </c>
      <c r="D18" s="59"/>
      <c r="E18" s="59">
        <f t="shared" si="0"/>
        <v>1504131</v>
      </c>
    </row>
    <row r="19" spans="1:5" ht="15.75">
      <c r="A19" s="37" t="s">
        <v>9</v>
      </c>
      <c r="B19" s="26"/>
      <c r="C19" s="42"/>
      <c r="D19" s="59"/>
      <c r="E19" s="42">
        <v>363154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62</v>
      </c>
      <c r="B21" s="26"/>
      <c r="C21" s="36">
        <f>SUM(C11:C19)</f>
        <v>8343215.850000001</v>
      </c>
      <c r="D21" s="36"/>
      <c r="E21" s="60">
        <f>SUM(E11:E19)</f>
        <v>9854700.5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61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664666.99</v>
      </c>
      <c r="D12" s="4"/>
      <c r="E12" s="14">
        <f>ROUND((C12/$C$15),4)</f>
        <v>1</v>
      </c>
      <c r="F12" s="4"/>
      <c r="G12" s="12">
        <v>702296.67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664666.99</v>
      </c>
      <c r="D13" s="4"/>
      <c r="E13" s="18">
        <f>SUM(E12)</f>
        <v>1</v>
      </c>
      <c r="F13" s="4"/>
      <c r="G13" s="81">
        <f>SUM(G12:G12)</f>
        <v>702296.67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664666.99</v>
      </c>
      <c r="D15" s="17"/>
      <c r="E15" s="93">
        <f>+E13</f>
        <v>1</v>
      </c>
      <c r="F15" s="17"/>
      <c r="G15" s="92">
        <f>+G13</f>
        <v>702296.67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60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59</v>
      </c>
      <c r="B11" s="4"/>
      <c r="C11" s="12">
        <v>663666.99</v>
      </c>
      <c r="D11" s="12"/>
      <c r="E11" s="12">
        <v>689777.69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2246.87</v>
      </c>
      <c r="D14" s="52"/>
      <c r="E14" s="52">
        <f>C14</f>
        <v>2246.87</v>
      </c>
    </row>
    <row r="15" spans="1:5" ht="15.75">
      <c r="A15" s="13" t="s">
        <v>26</v>
      </c>
      <c r="B15" s="4"/>
      <c r="C15" s="52">
        <v>6913.82</v>
      </c>
      <c r="D15" s="52"/>
      <c r="E15" s="52">
        <f>C15</f>
        <v>6913.82</v>
      </c>
    </row>
    <row r="16" spans="1:5" ht="15.75">
      <c r="A16" s="13" t="s">
        <v>35</v>
      </c>
      <c r="B16" s="4"/>
      <c r="C16" s="52">
        <v>-1366.04</v>
      </c>
      <c r="D16" s="52"/>
      <c r="E16" s="52">
        <f>C16</f>
        <v>-1366.04</v>
      </c>
    </row>
    <row r="17" spans="1:5" ht="15.75">
      <c r="A17" s="13" t="s">
        <v>42</v>
      </c>
      <c r="B17" s="4"/>
      <c r="C17" s="52">
        <f>-6913.82-880.83</f>
        <v>-7794.65</v>
      </c>
      <c r="D17" s="52"/>
      <c r="E17" s="52">
        <f>C17</f>
        <v>-7794.65</v>
      </c>
    </row>
    <row r="18" spans="1:5" ht="15.75">
      <c r="A18" s="13" t="s">
        <v>38</v>
      </c>
      <c r="B18" s="4"/>
      <c r="C18" s="52">
        <v>1000</v>
      </c>
      <c r="D18" s="52"/>
      <c r="E18" s="52">
        <f>C18</f>
        <v>1000</v>
      </c>
    </row>
    <row r="19" spans="1:5" ht="15.75">
      <c r="A19" s="13" t="s">
        <v>9</v>
      </c>
      <c r="B19" s="4"/>
      <c r="C19" s="24"/>
      <c r="D19" s="52"/>
      <c r="E19" s="24">
        <v>11519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62</v>
      </c>
      <c r="B21" s="4"/>
      <c r="C21" s="12">
        <f>SUM(C11:C19)</f>
        <v>664666.9899999999</v>
      </c>
      <c r="D21" s="12"/>
      <c r="E21" s="53">
        <f>SUM(E11:E19)</f>
        <v>702296.6899999998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61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11527330.78</v>
      </c>
      <c r="D12" s="4"/>
      <c r="E12" s="14">
        <f>ROUND((C12/$C$15),4)</f>
        <v>1</v>
      </c>
      <c r="F12" s="4"/>
      <c r="G12" s="12">
        <v>12304003.4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11527330.78</v>
      </c>
      <c r="D13" s="4"/>
      <c r="E13" s="18">
        <f>SUM(E12)</f>
        <v>1</v>
      </c>
      <c r="F13" s="4"/>
      <c r="G13" s="81">
        <f>SUM(G12:G12)</f>
        <v>12304003.4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11527330.78</v>
      </c>
      <c r="D15" s="17"/>
      <c r="E15" s="93">
        <f>+E13</f>
        <v>1</v>
      </c>
      <c r="F15" s="17"/>
      <c r="G15" s="92">
        <f>+G13</f>
        <v>12304003.4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7" sqref="F27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60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59</v>
      </c>
      <c r="B11" s="4"/>
      <c r="C11" s="12">
        <v>11527330.78</v>
      </c>
      <c r="D11" s="12"/>
      <c r="E11" s="12">
        <v>12102194.74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39364.27</v>
      </c>
      <c r="D14" s="52"/>
      <c r="E14" s="52">
        <f>C14</f>
        <v>39364.27</v>
      </c>
    </row>
    <row r="15" spans="1:5" ht="15.75">
      <c r="A15" s="13" t="s">
        <v>26</v>
      </c>
      <c r="B15" s="4"/>
      <c r="C15" s="52">
        <v>121127.8</v>
      </c>
      <c r="D15" s="52"/>
      <c r="E15" s="52">
        <f>C15</f>
        <v>121127.8</v>
      </c>
    </row>
    <row r="16" spans="1:5" ht="15.75">
      <c r="A16" s="13" t="s">
        <v>35</v>
      </c>
      <c r="B16" s="4"/>
      <c r="C16" s="52">
        <v>-23932.39</v>
      </c>
      <c r="D16" s="52"/>
      <c r="E16" s="52">
        <f>C16</f>
        <v>-23932.39</v>
      </c>
    </row>
    <row r="17" spans="1:5" ht="15.75">
      <c r="A17" s="13" t="s">
        <v>42</v>
      </c>
      <c r="B17" s="4"/>
      <c r="C17" s="52">
        <f>-121127.8-15431.88</f>
        <v>-136559.68</v>
      </c>
      <c r="D17" s="52"/>
      <c r="E17" s="52">
        <f>C17</f>
        <v>-136559.68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201808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62</v>
      </c>
      <c r="B21" s="4"/>
      <c r="C21" s="12">
        <f>SUM(C11:C19)</f>
        <v>11527330.78</v>
      </c>
      <c r="D21" s="12"/>
      <c r="E21" s="53">
        <f>SUM(E11:E19)</f>
        <v>12304002.74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2019-09-26T22:38:55Z</cp:lastPrinted>
  <dcterms:created xsi:type="dcterms:W3CDTF">2004-04-01T22:13:20Z</dcterms:created>
  <dcterms:modified xsi:type="dcterms:W3CDTF">2019-10-03T20:32:25Z</dcterms:modified>
  <cp:category/>
  <cp:version/>
  <cp:contentType/>
  <cp:contentStatus/>
</cp:coreProperties>
</file>